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2"/>
  </bookViews>
  <sheets>
    <sheet name="预算执行汇总✔" sheetId="6" r:id="rId1"/>
    <sheet name="收入预算执行✔" sheetId="5" r:id="rId2"/>
    <sheet name="支出预算执行✔" sheetId="1" r:id="rId3"/>
  </sheets>
  <definedNames>
    <definedName name="_xlnm.Print_Titles" localSheetId="2">支出预算执行✔!$1:$5</definedName>
  </definedNames>
  <calcPr calcId="144525"/>
</workbook>
</file>

<file path=xl/sharedStrings.xml><?xml version="1.0" encoding="utf-8"?>
<sst xmlns="http://schemas.openxmlformats.org/spreadsheetml/2006/main" count="641">
  <si>
    <t>表一</t>
  </si>
  <si>
    <t xml:space="preserve">    镇(街道）2017年财政收支执行情况表</t>
  </si>
  <si>
    <t>编制单位: 坞根镇财政所</t>
  </si>
  <si>
    <t>单位：万元</t>
  </si>
  <si>
    <t>项        目</t>
  </si>
  <si>
    <t>2017年预算数</t>
  </si>
  <si>
    <t>2017年调整后预算数</t>
  </si>
  <si>
    <t>2017年执行数</t>
  </si>
  <si>
    <t>执行率（%）</t>
  </si>
  <si>
    <t>执行率(%)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</si>
  <si>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</si>
  <si>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</si>
  <si>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</si>
  <si>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</si>
  <si>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</si>
  <si>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二、公共安全</t>
  </si>
  <si>
    <t>三、体制结算补助</t>
  </si>
  <si>
    <t>三、教育</t>
  </si>
  <si>
    <t>四、非税收入</t>
  </si>
  <si>
    <t>四、文化体育与传媒</t>
  </si>
  <si>
    <t xml:space="preserve">   土地出让金返还</t>
  </si>
  <si>
    <t>五、社会保障和就业</t>
  </si>
  <si>
    <t xml:space="preserve">   国有资源（资产）有偿使用收入</t>
  </si>
  <si>
    <t>六、医疗卫生</t>
  </si>
  <si>
    <t xml:space="preserve">   其他收入</t>
  </si>
  <si>
    <t>七、节能环保</t>
  </si>
  <si>
    <t>八、城乡社区事务</t>
  </si>
  <si>
    <t>五、专项补助收入</t>
  </si>
  <si>
    <t>九、农林水事务</t>
  </si>
  <si>
    <t>　  一般预算</t>
  </si>
  <si>
    <t>十、交通运输</t>
  </si>
  <si>
    <t xml:space="preserve">    基金预算</t>
  </si>
  <si>
    <t>十一、资源勘探电力信息等事务</t>
  </si>
  <si>
    <t>　　　  其中：城建配套费返还</t>
  </si>
  <si>
    <t>十二、商业服务业等事务</t>
  </si>
  <si>
    <t>六、各部门拨入经费</t>
  </si>
  <si>
    <t>十三、国防</t>
  </si>
  <si>
    <t xml:space="preserve"> 其中：疏港公路拆迁补偿</t>
  </si>
  <si>
    <t>十四、其他支出</t>
  </si>
  <si>
    <t xml:space="preserve">      坞根小学迁建工程</t>
  </si>
  <si>
    <t>十五、预备费</t>
  </si>
  <si>
    <t xml:space="preserve">      烈士陵园整体提升</t>
  </si>
  <si>
    <t xml:space="preserve">      污水厂提标改造工程</t>
  </si>
  <si>
    <t xml:space="preserve">      其他项目配套补助</t>
  </si>
  <si>
    <t>七、其他资金</t>
  </si>
  <si>
    <t>预算收入合计</t>
  </si>
  <si>
    <t>预算支出合计</t>
  </si>
  <si>
    <t>上年预算结余</t>
  </si>
  <si>
    <t>年终预算结余</t>
  </si>
  <si>
    <t>总   计</t>
  </si>
  <si>
    <t>部门拨款25925250.09+145868+疏港公路开工典礼1109675.84+疏港公路征迁费1080803.8+疏港公路成本款4281538.08</t>
  </si>
  <si>
    <t>坞根镇2017年财政收入预算执行表</t>
  </si>
  <si>
    <t>编制单位:坞根镇财政所</t>
  </si>
  <si>
    <t>单位:万元</t>
  </si>
  <si>
    <t>收         入</t>
  </si>
  <si>
    <t>年初预算数</t>
  </si>
  <si>
    <t>预算调整数</t>
  </si>
  <si>
    <t>调整后预算数</t>
  </si>
  <si>
    <t>备注</t>
  </si>
  <si>
    <t>一、一般公共预算收入</t>
  </si>
  <si>
    <t>1、体制补助</t>
  </si>
  <si>
    <t>2、转移支付补助</t>
  </si>
  <si>
    <t xml:space="preserve">       其他人口与计划生育事务支出</t>
  </si>
  <si>
    <t xml:space="preserve">       义务兵优待</t>
  </si>
  <si>
    <t xml:space="preserve">       民兵训练</t>
  </si>
  <si>
    <t>3、结算补助</t>
  </si>
  <si>
    <t>4、一般预算专项补助</t>
  </si>
  <si>
    <t xml:space="preserve">       优抚补助</t>
  </si>
  <si>
    <t xml:space="preserve">       农村最低生活保障</t>
  </si>
  <si>
    <t xml:space="preserve">       农村社会救济</t>
  </si>
  <si>
    <t xml:space="preserve">       残疾人事业</t>
  </si>
  <si>
    <t xml:space="preserve">       村邮、便民服务中心运行补助</t>
  </si>
  <si>
    <t xml:space="preserve">       扶贫资金</t>
  </si>
  <si>
    <t xml:space="preserve">       村干部工资</t>
  </si>
  <si>
    <t xml:space="preserve">       一事一议项目</t>
  </si>
  <si>
    <t xml:space="preserve">       复耕复绿补助</t>
  </si>
  <si>
    <t xml:space="preserve">       红色旅游补助</t>
  </si>
  <si>
    <t xml:space="preserve">       其他一般预算专项补助</t>
  </si>
  <si>
    <t>5、非税收入</t>
  </si>
  <si>
    <t xml:space="preserve">       国有资源（资产）有偿使用收入</t>
  </si>
  <si>
    <t xml:space="preserve">       土地开发收入</t>
  </si>
  <si>
    <t xml:space="preserve">       茶场开发收入</t>
  </si>
  <si>
    <t xml:space="preserve">       其他收入</t>
  </si>
  <si>
    <t>二、基金预算收入</t>
  </si>
  <si>
    <t xml:space="preserve">      土地出让金收入</t>
  </si>
  <si>
    <t xml:space="preserve">      拆后复耕</t>
  </si>
  <si>
    <t xml:space="preserve">      污水处理费返还</t>
  </si>
  <si>
    <t xml:space="preserve">      拆后覆绿财政补贴</t>
  </si>
  <si>
    <t xml:space="preserve">      环境综合整治资金</t>
  </si>
  <si>
    <t xml:space="preserve">      城市基础设施配套费返还资金</t>
  </si>
  <si>
    <t xml:space="preserve">      其他</t>
  </si>
  <si>
    <t>三、各部门拨入经费</t>
  </si>
  <si>
    <t xml:space="preserve">      疏港公路拆迁补偿</t>
  </si>
  <si>
    <t>四、其他资金</t>
  </si>
  <si>
    <t>总合计</t>
  </si>
  <si>
    <t xml:space="preserve">        坞根镇2017年财政支出预算执行表</t>
  </si>
  <si>
    <t xml:space="preserve">编制单位:坞根镇财政所           </t>
  </si>
  <si>
    <t>项目及科目名称</t>
  </si>
  <si>
    <t>人数</t>
  </si>
  <si>
    <t>基本支出全年预算</t>
  </si>
  <si>
    <t>项目支出全年预算</t>
  </si>
  <si>
    <t>其中：基本建设项目投资情况</t>
  </si>
  <si>
    <t>资金来源</t>
  </si>
  <si>
    <t>全年预算数合计</t>
  </si>
  <si>
    <t>调整后全年预算数合计</t>
  </si>
  <si>
    <t>2017年执行率（%）</t>
  </si>
  <si>
    <t>财政供养</t>
  </si>
  <si>
    <t>自聘</t>
  </si>
  <si>
    <t>项目支出总投资预算</t>
  </si>
  <si>
    <t>以前年度已支付</t>
  </si>
  <si>
    <t>2017年计划投资数</t>
  </si>
  <si>
    <t>上级补助资金</t>
  </si>
  <si>
    <t>镇本级资金</t>
  </si>
  <si>
    <t>其他资金</t>
  </si>
  <si>
    <t>在职</t>
  </si>
  <si>
    <t>退休</t>
  </si>
  <si>
    <t>财政预算总支出</t>
  </si>
  <si>
    <t>一般公共服务</t>
  </si>
  <si>
    <t>一、人大事务</t>
  </si>
  <si>
    <t>（一）行政运行</t>
  </si>
  <si>
    <t>（二）人大会议(人代会)</t>
  </si>
  <si>
    <t>（三）代表工作(各类视察)</t>
  </si>
  <si>
    <t>（四）其他人大事务（工作站经费等）</t>
  </si>
  <si>
    <t>（五）人大换届选举经费</t>
  </si>
  <si>
    <t>（六）2个人大工作站规范化建设</t>
  </si>
  <si>
    <t>二、政协事务</t>
  </si>
  <si>
    <t xml:space="preserve">    委员调研、视察</t>
  </si>
  <si>
    <t>三、政府办公室及相关机构事务</t>
  </si>
  <si>
    <t xml:space="preserve">     1、行政人员工资</t>
  </si>
  <si>
    <t xml:space="preserve">     2、遗属补助</t>
  </si>
  <si>
    <t xml:space="preserve">     3、精简退职</t>
  </si>
  <si>
    <t xml:space="preserve">     4、劳模补助</t>
  </si>
  <si>
    <t xml:space="preserve">     5、自聘人员工资补贴奖金</t>
  </si>
  <si>
    <t xml:space="preserve">     6、公积金补贴</t>
  </si>
  <si>
    <t xml:space="preserve">     7、行政事业自聘保险费</t>
  </si>
  <si>
    <t xml:space="preserve">     8、门诊医疗费</t>
  </si>
  <si>
    <t xml:space="preserve">     9、值班补贴</t>
  </si>
  <si>
    <t>（二）机关服务支出</t>
  </si>
  <si>
    <t xml:space="preserve">     1、物业管理支出</t>
  </si>
  <si>
    <t xml:space="preserve">     2、办公经费支出</t>
  </si>
  <si>
    <t xml:space="preserve">        办公用品</t>
  </si>
  <si>
    <t xml:space="preserve">        水、电、通讯费</t>
  </si>
  <si>
    <t xml:space="preserve">     3、后勤服务支出</t>
  </si>
  <si>
    <t xml:space="preserve">        机关大楼维修</t>
  </si>
  <si>
    <t xml:space="preserve">        文印业务支出</t>
  </si>
  <si>
    <t xml:space="preserve">        小工费</t>
  </si>
  <si>
    <t xml:space="preserve">        差旅费</t>
  </si>
  <si>
    <t xml:space="preserve">     4、用车支出</t>
  </si>
  <si>
    <t xml:space="preserve">        公务用车</t>
  </si>
  <si>
    <t xml:space="preserve">        包车费用</t>
  </si>
  <si>
    <t xml:space="preserve">     5、食堂支出</t>
  </si>
  <si>
    <t xml:space="preserve">        食堂临时小工费</t>
  </si>
  <si>
    <t xml:space="preserve">        设备、物资维护添置</t>
  </si>
  <si>
    <t xml:space="preserve">        伙食费</t>
  </si>
  <si>
    <t xml:space="preserve">     6、接待费</t>
  </si>
  <si>
    <t xml:space="preserve">     7、办公设备采购、维护</t>
  </si>
  <si>
    <t xml:space="preserve">     8、智慧政务</t>
  </si>
  <si>
    <t>（三）政府法制（依法行政）</t>
  </si>
  <si>
    <t>（四）档案事务</t>
  </si>
  <si>
    <t>（五）其他支出</t>
  </si>
  <si>
    <t>四、统计信息事务</t>
  </si>
  <si>
    <t xml:space="preserve">    事业运行</t>
  </si>
  <si>
    <t xml:space="preserve">    调查员、代理补贴</t>
  </si>
  <si>
    <t xml:space="preserve">    日常运行经费</t>
  </si>
  <si>
    <t>五、财政事务</t>
  </si>
  <si>
    <t xml:space="preserve">    培训、业务经费</t>
  </si>
  <si>
    <t xml:space="preserve">    银行手续费、汇费</t>
  </si>
  <si>
    <t xml:space="preserve">    财政公共服务平台建设</t>
  </si>
  <si>
    <t>六、纪检监察事务</t>
  </si>
  <si>
    <t xml:space="preserve">    办案经费</t>
  </si>
  <si>
    <t xml:space="preserve">    教育宣传</t>
  </si>
  <si>
    <t xml:space="preserve">    廉政教育基地建设</t>
  </si>
  <si>
    <t>七、宗教事务</t>
  </si>
  <si>
    <t>八、港澳台侨事务</t>
  </si>
  <si>
    <t>九、群众团体事务</t>
  </si>
  <si>
    <t>（二）其他群众团体事务</t>
  </si>
  <si>
    <t>1、妇联</t>
  </si>
  <si>
    <t xml:space="preserve">   三八节活动</t>
  </si>
  <si>
    <t xml:space="preserve">   关爱儿童基金</t>
  </si>
  <si>
    <t xml:space="preserve">   其他事务支出</t>
  </si>
  <si>
    <t xml:space="preserve">   巾帼功能组建设</t>
  </si>
  <si>
    <t>2、团委</t>
  </si>
  <si>
    <t xml:space="preserve">   五四节活动</t>
  </si>
  <si>
    <t xml:space="preserve">   候鸟守护计划</t>
  </si>
  <si>
    <t xml:space="preserve">   关爱下一代基金</t>
  </si>
  <si>
    <t xml:space="preserve">   志愿者队伍建设</t>
  </si>
  <si>
    <t xml:space="preserve">   其他团委活动</t>
  </si>
  <si>
    <t xml:space="preserve">   彩虹点公益项目</t>
  </si>
  <si>
    <t>3、工会</t>
  </si>
  <si>
    <t xml:space="preserve">   工会疗休养</t>
  </si>
  <si>
    <t xml:space="preserve">   组织技能比赛</t>
  </si>
  <si>
    <t xml:space="preserve">   区域性职工代表大会</t>
  </si>
  <si>
    <t xml:space="preserve">   机关工会活动经费</t>
  </si>
  <si>
    <t xml:space="preserve">   工会建设</t>
  </si>
  <si>
    <t xml:space="preserve">   企业职工活动中心</t>
  </si>
  <si>
    <t>4、关工委</t>
  </si>
  <si>
    <t xml:space="preserve">   杂志</t>
  </si>
  <si>
    <t xml:space="preserve">   阳光书屋建设等</t>
  </si>
  <si>
    <t xml:space="preserve">   青少年教育</t>
  </si>
  <si>
    <t>5、老龄</t>
  </si>
  <si>
    <t xml:space="preserve">   九九重阳节</t>
  </si>
  <si>
    <t xml:space="preserve">   报纸、杂志</t>
  </si>
  <si>
    <t xml:space="preserve">   老年电大</t>
  </si>
  <si>
    <t xml:space="preserve">   老年体育</t>
  </si>
  <si>
    <t>6、科协</t>
  </si>
  <si>
    <t xml:space="preserve">   农函大</t>
  </si>
  <si>
    <t xml:space="preserve">   科普</t>
  </si>
  <si>
    <t>十、党委办公室及相关机构事务</t>
  </si>
  <si>
    <t>(一)行政运行</t>
  </si>
  <si>
    <t>（二）其他共产党事务</t>
  </si>
  <si>
    <t>1、党代会</t>
  </si>
  <si>
    <t>2、“七一”党员活动</t>
  </si>
  <si>
    <t>3、党代表活动</t>
  </si>
  <si>
    <t>4、党员教育管理</t>
  </si>
  <si>
    <t>5、困难党员慰问</t>
  </si>
  <si>
    <t>6、远程教育广场</t>
  </si>
  <si>
    <t>7、组织教育和宣传经费</t>
  </si>
  <si>
    <t>8、行政事业干部培训</t>
  </si>
  <si>
    <t>9、行政事业先进奖励</t>
  </si>
  <si>
    <t>10、在职干部住院补助、慰问</t>
  </si>
  <si>
    <t>11、人才引进</t>
  </si>
  <si>
    <t>12、两学一做</t>
  </si>
  <si>
    <t>13、党建示范点建设、红色示范带创建</t>
  </si>
  <si>
    <t>十一、宣传事务</t>
  </si>
  <si>
    <t>1、自聘人员工资奖金</t>
  </si>
  <si>
    <t>2、理论党教</t>
  </si>
  <si>
    <t xml:space="preserve">   党委中心组学习</t>
  </si>
  <si>
    <t>3、精神文明建设</t>
  </si>
  <si>
    <t xml:space="preserve">   开展“邻居节”、“读书漂流”、
   民主恳谈</t>
  </si>
  <si>
    <t xml:space="preserve">  “文化礼堂”建设</t>
  </si>
  <si>
    <t xml:space="preserve">   开展“春泥计划”、“乡风评议”、
  “道德经典”等活动</t>
  </si>
  <si>
    <t>4、新闻宣传与对外宣传</t>
  </si>
  <si>
    <t xml:space="preserve">   宣传广告</t>
  </si>
  <si>
    <t xml:space="preserve">   党报党刊征订</t>
  </si>
  <si>
    <t xml:space="preserve">   新闻报道奖励</t>
  </si>
  <si>
    <t xml:space="preserve">   舆情应对</t>
  </si>
  <si>
    <t>5、湾区文化产业园</t>
  </si>
  <si>
    <t>6、招商引资</t>
  </si>
  <si>
    <t>公共安全</t>
  </si>
  <si>
    <t>一、消防</t>
  </si>
  <si>
    <t xml:space="preserve">    消防队员工资奖金</t>
  </si>
  <si>
    <t xml:space="preserve">    办公经费</t>
  </si>
  <si>
    <t xml:space="preserve">    消防设备添置、修理</t>
  </si>
  <si>
    <t xml:space="preserve">    消防车维修、油费</t>
  </si>
  <si>
    <t xml:space="preserve">    消防培训</t>
  </si>
  <si>
    <t xml:space="preserve">    消防安全整治</t>
  </si>
  <si>
    <t xml:space="preserve">    消防巡查队员工资奖金</t>
  </si>
  <si>
    <t xml:space="preserve">    消防巡查队员办公经费</t>
  </si>
  <si>
    <t>二、公安</t>
  </si>
  <si>
    <t>（一）治安巡查</t>
  </si>
  <si>
    <t xml:space="preserve">    治安巡查队员22人工资</t>
  </si>
  <si>
    <t xml:space="preserve">    巡逻补贴（巡查中队）</t>
  </si>
  <si>
    <t xml:space="preserve">    专项行动经费</t>
  </si>
  <si>
    <t>（二）护村队经费补助</t>
  </si>
  <si>
    <t>（三）平安坞根创建</t>
  </si>
  <si>
    <t>（四）天网工程建设</t>
  </si>
  <si>
    <t>（五）禁毒管理</t>
  </si>
  <si>
    <t>（六）610</t>
  </si>
  <si>
    <t>（七）信访</t>
  </si>
  <si>
    <t>（八）维稳</t>
  </si>
  <si>
    <t>（九）流动人口</t>
  </si>
  <si>
    <t>（十）公共安全、人民调解</t>
  </si>
  <si>
    <t>（十一）普法、宣传</t>
  </si>
  <si>
    <t>（十二）四个平台建设</t>
  </si>
  <si>
    <t>（十三）全科网格员工资</t>
  </si>
  <si>
    <t>（十四）综合指挥室专职工作人员工资</t>
  </si>
  <si>
    <t>三、司法</t>
  </si>
  <si>
    <t xml:space="preserve">  1、司法所人员补贴</t>
  </si>
  <si>
    <t>教育</t>
  </si>
  <si>
    <t>一、普通教育</t>
  </si>
  <si>
    <t>（一）学前教育</t>
  </si>
  <si>
    <t xml:space="preserve">  1、2015年度坞根中心幼儿园校园改造</t>
  </si>
  <si>
    <t xml:space="preserve">  2、沙山幼儿园围墙及保安室修建</t>
  </si>
  <si>
    <t xml:space="preserve">  3、2016年度坞根中心幼儿园校园改造</t>
  </si>
  <si>
    <t xml:space="preserve">  4、坞根中心幼儿园2017年改造提升工程</t>
  </si>
  <si>
    <t xml:space="preserve">  幼儿园屋面防水及厕所改造工程</t>
  </si>
  <si>
    <t>（二）小学教育</t>
  </si>
  <si>
    <t xml:space="preserve">  1、镇坞根小学迁建工程</t>
  </si>
  <si>
    <t xml:space="preserve">  2、小学各校区维修</t>
  </si>
  <si>
    <t>（三）初中教育</t>
  </si>
  <si>
    <t xml:space="preserve">  1、坞根中学消防改造</t>
  </si>
  <si>
    <t xml:space="preserve">  2、坞根中学综合楼外墙改造</t>
  </si>
  <si>
    <t xml:space="preserve">  3、坞根中学配电房建设</t>
  </si>
  <si>
    <t xml:space="preserve">  4、2016年坞根中学教室地面及围墙改造</t>
  </si>
  <si>
    <t>（四）其他普通教育</t>
  </si>
  <si>
    <t xml:space="preserve">  1、中小学、幼儿园安保人员经费</t>
  </si>
  <si>
    <t xml:space="preserve">  2、儿童节慰问</t>
  </si>
  <si>
    <t xml:space="preserve">  3、各校区零星维修</t>
  </si>
  <si>
    <t xml:space="preserve">  3、其他</t>
  </si>
  <si>
    <t>二、成人教育</t>
  </si>
  <si>
    <t>（一）成教专干奖金、补贴</t>
  </si>
  <si>
    <t>（二）成人教育培训</t>
  </si>
  <si>
    <t>文化体育与传媒</t>
  </si>
  <si>
    <t>一、文化</t>
  </si>
  <si>
    <t xml:space="preserve">    1、事业运行</t>
  </si>
  <si>
    <t xml:space="preserve">    2、自聘图书馆人员工资奖金</t>
  </si>
  <si>
    <t xml:space="preserve">    3、镇本级群众文化活动</t>
  </si>
  <si>
    <t xml:space="preserve">    4、协会管理</t>
  </si>
  <si>
    <t xml:space="preserve">    5、图书分馆管理</t>
  </si>
  <si>
    <t xml:space="preserve">    6、镇公共文化服务中心运行管理</t>
  </si>
  <si>
    <t xml:space="preserve">    7、村文化广场建设补助</t>
  </si>
  <si>
    <t xml:space="preserve">    8、茅陶塘文保修复</t>
  </si>
  <si>
    <t>二、体育</t>
  </si>
  <si>
    <t xml:space="preserve">    1、镇本级群众体育活动</t>
  </si>
  <si>
    <t xml:space="preserve">    2、市第十八届运动会</t>
  </si>
  <si>
    <t xml:space="preserve">    3、村级体育场地建设补助</t>
  </si>
  <si>
    <t>社会保障和就业</t>
  </si>
  <si>
    <t>一、人力资源和社会保障管理事务</t>
  </si>
  <si>
    <t xml:space="preserve">   劳动保障监察人员工资</t>
  </si>
  <si>
    <t xml:space="preserve">   社会保险协理员误工补贴</t>
  </si>
  <si>
    <t xml:space="preserve">   劳动法律法规宣传及培训</t>
  </si>
  <si>
    <t xml:space="preserve">   社保市自聘人员经费</t>
  </si>
  <si>
    <t xml:space="preserve">   镇负新型农村合作医疗经费</t>
  </si>
  <si>
    <t>二、民政管理事务</t>
  </si>
  <si>
    <t xml:space="preserve">    村级民政联系员补助</t>
  </si>
  <si>
    <t xml:space="preserve">    其他事务支出</t>
  </si>
  <si>
    <t>三、行政事业单位离退休</t>
  </si>
  <si>
    <t xml:space="preserve">    疗养费</t>
  </si>
  <si>
    <t xml:space="preserve">    医疗费、慰问、通讯费、误餐补贴</t>
  </si>
  <si>
    <t xml:space="preserve">    重阳节和走、看、促活动</t>
  </si>
  <si>
    <t xml:space="preserve">    学习会</t>
  </si>
  <si>
    <t xml:space="preserve">    报纸、杂志</t>
  </si>
  <si>
    <t xml:space="preserve">    其他支出</t>
  </si>
  <si>
    <t>四、抚恤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</si>
  <si>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</si>
  <si>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</si>
  <si>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</si>
  <si>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</si>
  <si>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其他优抚支出（大病补助）</t>
  </si>
  <si>
    <t>五、退役安置</t>
  </si>
  <si>
    <t>六、社会福利</t>
  </si>
  <si>
    <t xml:space="preserve">    社会事业福利单位</t>
  </si>
  <si>
    <t xml:space="preserve">    养老服务补贴</t>
  </si>
  <si>
    <t xml:space="preserve">    困境儿童生活补助</t>
  </si>
  <si>
    <t>七、残疾人事业</t>
  </si>
  <si>
    <t xml:space="preserve">    残疾人保障金</t>
  </si>
  <si>
    <t xml:space="preserve">    残疾人助理员、专职委员经费</t>
  </si>
  <si>
    <t xml:space="preserve">    残疾人各类节日开支（助残等活动）</t>
  </si>
  <si>
    <t xml:space="preserve">    残疾人两项补贴</t>
  </si>
  <si>
    <t>八、自然灾害生活救助</t>
  </si>
  <si>
    <t xml:space="preserve">    中央地方自然灾害生活救助</t>
  </si>
  <si>
    <t>九、农村最低生活保障</t>
  </si>
  <si>
    <t xml:space="preserve">   农村最低生活保障（包括低保边缘户） </t>
  </si>
  <si>
    <t xml:space="preserve">    重度残疾人最低生活救助</t>
  </si>
  <si>
    <t>十、其他农村社会救济</t>
  </si>
  <si>
    <t xml:space="preserve">  1、五保供养（包括敬老院日常开支）</t>
  </si>
  <si>
    <t xml:space="preserve">     自聘敬老院工作人员工资</t>
  </si>
  <si>
    <t xml:space="preserve">     敬老院消防改造</t>
  </si>
  <si>
    <t xml:space="preserve">     敬老院适老化改造</t>
  </si>
  <si>
    <t xml:space="preserve">     敬老院屋顶补漏等修缮</t>
  </si>
  <si>
    <t xml:space="preserve">     坞根慈济养老中心</t>
  </si>
  <si>
    <t xml:space="preserve">     烈士陵园整体提升</t>
  </si>
  <si>
    <t xml:space="preserve">  2、其他农村社会救济支出</t>
  </si>
  <si>
    <t xml:space="preserve">     精减退职、三老、孤儿、支宁返乡定补</t>
  </si>
  <si>
    <t xml:space="preserve">     临时困难补助、节日慰问</t>
  </si>
  <si>
    <t>十一、烈士陵园</t>
  </si>
  <si>
    <t xml:space="preserve">    日常维护</t>
  </si>
  <si>
    <t>医疗卫生</t>
  </si>
  <si>
    <t>一、公共卫生</t>
  </si>
  <si>
    <t xml:space="preserve">    1、义务献血</t>
  </si>
  <si>
    <t xml:space="preserve">    2、农民健康体检补助</t>
  </si>
  <si>
    <t xml:space="preserve">    3、除四害</t>
  </si>
  <si>
    <t xml:space="preserve">    4、坞根卫生院污水工程</t>
  </si>
  <si>
    <t xml:space="preserve">    5、其他公共卫生支出</t>
  </si>
  <si>
    <t>二、食品药品安全</t>
  </si>
  <si>
    <t xml:space="preserve">    1、食品药品安全工资及补助</t>
  </si>
  <si>
    <t xml:space="preserve">    2、食品药品宣传、检查经费</t>
  </si>
  <si>
    <t>三、人口与计划生育事务</t>
  </si>
  <si>
    <t>（一）事业运行</t>
  </si>
  <si>
    <t>（二）计生家庭奖补</t>
  </si>
  <si>
    <t xml:space="preserve">    1、计生对象奖励费</t>
  </si>
  <si>
    <t xml:space="preserve">    2、计生对象医药费</t>
  </si>
  <si>
    <t xml:space="preserve">    3、年终困难户慰问</t>
  </si>
  <si>
    <t>（三）人口与计划服务网络建设</t>
  </si>
  <si>
    <t xml:space="preserve">    1、计生协会</t>
  </si>
  <si>
    <t xml:space="preserve">    2、四项手术补助</t>
  </si>
  <si>
    <t>（四）人口与计划生育管理与服务</t>
  </si>
  <si>
    <t xml:space="preserve">    1、计生突击支出</t>
  </si>
  <si>
    <t xml:space="preserve">    2、其他流动人口管理支出</t>
  </si>
  <si>
    <t>（五）人口与计划生育宣传教育经费</t>
  </si>
  <si>
    <t xml:space="preserve">    1、计生宣传活动</t>
  </si>
  <si>
    <t xml:space="preserve">    2、报刊杂志征订</t>
  </si>
  <si>
    <t>（六）计生自聘人员工资</t>
  </si>
  <si>
    <t>（七）其他人口与计划生育事务支出</t>
  </si>
  <si>
    <t xml:space="preserve">    1、村级计生联系员补贴(20人)</t>
  </si>
  <si>
    <t xml:space="preserve">    2、联系员学习培训、误工补贴</t>
  </si>
  <si>
    <t xml:space="preserve">    3、村级儿童健康发展示范基地</t>
  </si>
  <si>
    <t>节能环保</t>
  </si>
  <si>
    <t>一、环境保护管理事务</t>
  </si>
  <si>
    <t xml:space="preserve">  日常经费</t>
  </si>
  <si>
    <t>二、污染防治</t>
  </si>
  <si>
    <t xml:space="preserve">   1、污水处理厂</t>
  </si>
  <si>
    <t xml:space="preserve">      自聘污水厂人员工资</t>
  </si>
  <si>
    <t xml:space="preserve">      污水厂运行经费</t>
  </si>
  <si>
    <t xml:space="preserve">   2、工业区污水设施建设</t>
  </si>
  <si>
    <t xml:space="preserve">   3、农村生活污水运行管理经费</t>
  </si>
  <si>
    <t xml:space="preserve">   4、建城区雨污分流工程</t>
  </si>
  <si>
    <t xml:space="preserve">   5、西山下排污管网建设工程</t>
  </si>
  <si>
    <t xml:space="preserve">   6、曙光大道中段管网工程</t>
  </si>
  <si>
    <t xml:space="preserve">   7、小坞根村农村生活污水处理工程</t>
  </si>
  <si>
    <t xml:space="preserve">   8、蒋山村农村生活污水处理工程</t>
  </si>
  <si>
    <t xml:space="preserve">   9、下楼村农村生活污水处理工程</t>
  </si>
  <si>
    <t xml:space="preserve">   10、茅陶村农村生活污水处理工程</t>
  </si>
  <si>
    <t xml:space="preserve">   11、下呈村农村生活污水处理工程</t>
  </si>
  <si>
    <t xml:space="preserve">   12、白璧村农村生活污水处理工程</t>
  </si>
  <si>
    <t xml:space="preserve">   13、东门头村农村生活污水处理工程</t>
  </si>
  <si>
    <t xml:space="preserve">   14、沙山村农村生活污水处理工程</t>
  </si>
  <si>
    <t xml:space="preserve">   15、白牛皮村农村生活污水处理工程</t>
  </si>
  <si>
    <t xml:space="preserve">   16、寺基村农村生活污水处理工程</t>
  </si>
  <si>
    <t xml:space="preserve">   17、新方村农村生活污水处理工程</t>
  </si>
  <si>
    <t xml:space="preserve">   18、东里、西里、坑潘、寺基村
       管网维修工程</t>
  </si>
  <si>
    <t xml:space="preserve">   19、坑潘村农村生活污水处理工程</t>
  </si>
  <si>
    <t xml:space="preserve">   20、东里村农村生活污水处理工程</t>
  </si>
  <si>
    <t xml:space="preserve">   21、西里村农村生活污水处理工程</t>
  </si>
  <si>
    <t xml:space="preserve">   22、红军路、花坞大道污水管网工程</t>
  </si>
  <si>
    <t>街头村文体路排污工程余款</t>
  </si>
  <si>
    <t>村级污水管网街头村（南片）工程</t>
  </si>
  <si>
    <t>城乡社区事务</t>
  </si>
  <si>
    <t>一、城乡社区管理事务</t>
  </si>
  <si>
    <t xml:space="preserve">   1、自聘城建监察队员工资奖金</t>
  </si>
  <si>
    <t xml:space="preserve">   2、城管执法</t>
  </si>
  <si>
    <t>二、城乡社区规划与管理</t>
  </si>
  <si>
    <t xml:space="preserve">   1、规划编制、调整</t>
  </si>
  <si>
    <t xml:space="preserve">   2、项目测绘（含污水项目）</t>
  </si>
  <si>
    <t>三、城乡社区公共设施</t>
  </si>
  <si>
    <t xml:space="preserve">   1、公共设施维护</t>
  </si>
  <si>
    <t xml:space="preserve">   2、广告制作</t>
  </si>
  <si>
    <t xml:space="preserve">   3、交通治堵新建50只停车位、集镇违章监控安装（标志标线）</t>
  </si>
  <si>
    <t xml:space="preserve">   4、集镇人行道修复</t>
  </si>
  <si>
    <t>四、城乡社区环境卫生</t>
  </si>
  <si>
    <t>1、环卫运行</t>
  </si>
  <si>
    <t xml:space="preserve">   环卫工人工资</t>
  </si>
  <si>
    <t xml:space="preserve">   垃圾清运处理</t>
  </si>
  <si>
    <t xml:space="preserve">   集镇区环卫保洁</t>
  </si>
  <si>
    <t xml:space="preserve">   环卫设施添置与维护</t>
  </si>
  <si>
    <t>2、垃圾中转站</t>
  </si>
  <si>
    <t xml:space="preserve">   自聘工作人员工资</t>
  </si>
  <si>
    <t xml:space="preserve">   垃圾中站站运行经费</t>
  </si>
  <si>
    <t xml:space="preserve">   垃圾车费用</t>
  </si>
  <si>
    <t>五、国有土地使用权出让金支出</t>
  </si>
  <si>
    <t xml:space="preserve">  1、征地和拆迁补偿支出</t>
  </si>
  <si>
    <t xml:space="preserve">   （一）征地</t>
  </si>
  <si>
    <t xml:space="preserve">    西山下、下呈、东里拍卖用地填土</t>
  </si>
  <si>
    <t xml:space="preserve">    中心大道征地、填土</t>
  </si>
  <si>
    <t xml:space="preserve">    临时征地</t>
  </si>
  <si>
    <t xml:space="preserve">  2、城市建设支出</t>
  </si>
  <si>
    <t xml:space="preserve"> （1）道路、桥梁建设</t>
  </si>
  <si>
    <t xml:space="preserve">     曙光大桥建设</t>
  </si>
  <si>
    <t xml:space="preserve">     振兴路硬化、曙光大道硬化、曙光路南段硬化</t>
  </si>
  <si>
    <t xml:space="preserve"> （2）绿化、亮化</t>
  </si>
  <si>
    <t xml:space="preserve">     振兴路、曙光路、西山下至西里村
    （坑潘）路灯安装</t>
  </si>
  <si>
    <t xml:space="preserve">     绿化养护工程</t>
  </si>
  <si>
    <t xml:space="preserve">     曙光大道两幅硬化及中间绿化</t>
  </si>
  <si>
    <t>　3、土地开发</t>
  </si>
  <si>
    <t xml:space="preserve">     镇集体茶场开发</t>
  </si>
  <si>
    <t xml:space="preserve">     大地山、小坞根、街头、蒋山、东里等村造田造地工程款</t>
  </si>
  <si>
    <t xml:space="preserve">     旱改水</t>
  </si>
  <si>
    <t xml:space="preserve">     土地出让费用</t>
  </si>
  <si>
    <t>六、新农村建设</t>
  </si>
  <si>
    <t xml:space="preserve">    1、自聘人员</t>
  </si>
  <si>
    <t xml:space="preserve">    2、低收入农户调查</t>
  </si>
  <si>
    <t xml:space="preserve">    3、下楼至白牛皮重点线路</t>
  </si>
  <si>
    <t xml:space="preserve">    4、坞根镇精品线路工程</t>
  </si>
  <si>
    <t xml:space="preserve">       海塘线骑行线路</t>
  </si>
  <si>
    <t xml:space="preserve">       精品线路入口景观工程</t>
  </si>
  <si>
    <t xml:space="preserve">       精品线路建设征地</t>
  </si>
  <si>
    <t xml:space="preserve">    5、美丽乡村奖补</t>
  </si>
  <si>
    <t xml:space="preserve">    6、大坪垟两点一线工程</t>
  </si>
  <si>
    <t xml:space="preserve">    7、生活垃圾“三化”工程</t>
  </si>
  <si>
    <t xml:space="preserve">    8、村庄综合整治</t>
  </si>
  <si>
    <t xml:space="preserve">    9、危旧房改造治理</t>
  </si>
  <si>
    <t xml:space="preserve">    10、地质灾害点整治</t>
  </si>
  <si>
    <t>七、三改一拆</t>
  </si>
  <si>
    <t xml:space="preserve">   拆违</t>
  </si>
  <si>
    <t xml:space="preserve">   村级创无补助</t>
  </si>
  <si>
    <t xml:space="preserve">   复耕复绿及重点道路沿线清理</t>
  </si>
  <si>
    <t>八、小城镇综合整治</t>
  </si>
  <si>
    <t xml:space="preserve">  1、花坞溪边漫步道</t>
  </si>
  <si>
    <t xml:space="preserve">  2、集镇道路（2条）</t>
  </si>
  <si>
    <t xml:space="preserve">  3、曙光大道硬化</t>
  </si>
  <si>
    <t xml:space="preserve">  4、红军桥</t>
  </si>
  <si>
    <t xml:space="preserve">  5、集镇入口公园建设</t>
  </si>
  <si>
    <t xml:space="preserve">  6、竹盖线整治工程</t>
  </si>
  <si>
    <t xml:space="preserve">  7、红军路改造提升工程</t>
  </si>
  <si>
    <t xml:space="preserve">  8、集镇区三圈整治工程</t>
  </si>
  <si>
    <t xml:space="preserve">  9、集镇区四线入地改造工程</t>
  </si>
  <si>
    <t xml:space="preserve">  10、车站改造提升工程</t>
  </si>
  <si>
    <t xml:space="preserve">  11、杨角岭至东门头美丽公路建设</t>
  </si>
  <si>
    <t xml:space="preserve">  12、集镇环境综合整治规划设计及子项目设计费</t>
  </si>
  <si>
    <t xml:space="preserve">  13、绿化养护工程</t>
  </si>
  <si>
    <t xml:space="preserve">  14、育才路、街头路立面整治</t>
  </si>
  <si>
    <t xml:space="preserve">  15、花坞溪两岸景观提升</t>
  </si>
  <si>
    <t xml:space="preserve">  16、曙光大道两幅硬化及中间绿化</t>
  </si>
  <si>
    <t xml:space="preserve">  小坞根入镇口改造提升工程</t>
  </si>
  <si>
    <t xml:space="preserve">  下呈工业区入镇口改造提升工程</t>
  </si>
  <si>
    <t xml:space="preserve">  红军路街景提升工程</t>
  </si>
  <si>
    <t xml:space="preserve">  竹盖线景观提升工程</t>
  </si>
  <si>
    <t xml:space="preserve">  花坞溪沿溪景观提升工程</t>
  </si>
  <si>
    <t xml:space="preserve">  镇政府周边街头绿地改造提升工程</t>
  </si>
  <si>
    <t xml:space="preserve">  西山下农耕文化建设工程</t>
  </si>
  <si>
    <t xml:space="preserve">  竹盖线弱电地埋工程</t>
  </si>
  <si>
    <t xml:space="preserve">  红军路、育才路、街头路、花坞溪、振兴路、登封路、求知路弱电地埋工程</t>
  </si>
  <si>
    <t xml:space="preserve">  花坞溪强电地埋工程</t>
  </si>
  <si>
    <t xml:space="preserve">  红军路强电地埋工程</t>
  </si>
  <si>
    <t xml:space="preserve">  电管站后、菜场前停车场建设工程</t>
  </si>
  <si>
    <t xml:space="preserve">  车站停车场建设工程</t>
  </si>
  <si>
    <t xml:space="preserve">  大地山移民点停车场建设工程</t>
  </si>
  <si>
    <t xml:space="preserve">  道路标志标识工程</t>
  </si>
  <si>
    <t xml:space="preserve">  公共厕所改造提升工程</t>
  </si>
  <si>
    <t xml:space="preserve">  公共厕所建设工程</t>
  </si>
  <si>
    <t xml:space="preserve">  人行道改造提升工程</t>
  </si>
  <si>
    <t>九、其他城乡社区事务支出</t>
  </si>
  <si>
    <t xml:space="preserve">    工作经费</t>
  </si>
  <si>
    <t>农林水事务</t>
  </si>
  <si>
    <t>一、农业</t>
  </si>
  <si>
    <t>（二）动物防疫</t>
  </si>
  <si>
    <t xml:space="preserve">    动物防疫员工资奖励3人</t>
  </si>
  <si>
    <t xml:space="preserve">    疫情测报、防疫物资、消毒点养护</t>
  </si>
  <si>
    <t xml:space="preserve">    病死猪无害化处理</t>
  </si>
  <si>
    <t xml:space="preserve">    疫病扑杀补助</t>
  </si>
  <si>
    <t>（三）植物防治</t>
  </si>
  <si>
    <t xml:space="preserve">    松线虫病防治</t>
  </si>
  <si>
    <t xml:space="preserve">    其他植物防疫</t>
  </si>
  <si>
    <t>（四）渔业</t>
  </si>
  <si>
    <t xml:space="preserve">    沿海带生态景观规划设计</t>
  </si>
  <si>
    <t xml:space="preserve">    鱼类无害化处理</t>
  </si>
  <si>
    <t xml:space="preserve">    渔业工作经费</t>
  </si>
  <si>
    <t>（五）其他农业</t>
  </si>
  <si>
    <t xml:space="preserve">   “三资”人员2人</t>
  </si>
  <si>
    <t xml:space="preserve">   “三资”管理经费</t>
  </si>
  <si>
    <t xml:space="preserve">    农产品质量安全</t>
  </si>
  <si>
    <t xml:space="preserve">    培训、管理</t>
  </si>
  <si>
    <t xml:space="preserve">    种粮直补</t>
  </si>
  <si>
    <t xml:space="preserve">    粮食功能区管护</t>
  </si>
  <si>
    <t xml:space="preserve">    粮食损失补助</t>
  </si>
  <si>
    <t xml:space="preserve">    肥药双控示范区建设</t>
  </si>
  <si>
    <t xml:space="preserve">    八一塘养殖养殖小区</t>
  </si>
  <si>
    <t xml:space="preserve">    农业普查</t>
  </si>
  <si>
    <t>白璧村新农村建设补助</t>
  </si>
  <si>
    <t>二、林业</t>
  </si>
  <si>
    <t xml:space="preserve">    森林防火</t>
  </si>
  <si>
    <t xml:space="preserve">    防护林管护</t>
  </si>
  <si>
    <t xml:space="preserve">    农合联建设</t>
  </si>
  <si>
    <t xml:space="preserve">    森林城镇创建</t>
  </si>
  <si>
    <t xml:space="preserve">    绿化彩化</t>
  </si>
  <si>
    <t>三、水利</t>
  </si>
  <si>
    <t>1、事业运行</t>
  </si>
  <si>
    <t>2、自聘海塘管理站人员工资</t>
  </si>
  <si>
    <t>3、河道保洁员工资</t>
  </si>
  <si>
    <t>4、水利维护、管理经费</t>
  </si>
  <si>
    <t xml:space="preserve">   河道长效保洁</t>
  </si>
  <si>
    <t xml:space="preserve">   水库巡查管理</t>
  </si>
  <si>
    <t xml:space="preserve">   海塘养护巡查（含水闸）</t>
  </si>
  <si>
    <t xml:space="preserve">   防汛经费</t>
  </si>
  <si>
    <t xml:space="preserve">   塘头闸管护</t>
  </si>
  <si>
    <t>5、水利工程</t>
  </si>
  <si>
    <t xml:space="preserve">   花坞溪（三期）整治工程</t>
  </si>
  <si>
    <t xml:space="preserve">   沙山盐场闸纳排闸重建工程</t>
  </si>
  <si>
    <t xml:space="preserve">   革新塘闸加固工程</t>
  </si>
  <si>
    <t xml:space="preserve">   白璧村双孔闸重建工程</t>
  </si>
  <si>
    <t xml:space="preserve">   八一东塘闸加固工程</t>
  </si>
  <si>
    <t xml:space="preserve">   老浦头河及其支河疏浚工程</t>
  </si>
  <si>
    <t xml:space="preserve">   沙山塘加固工程（沙山塘内坡修复工程）</t>
  </si>
  <si>
    <t xml:space="preserve">   花坞溪水流域COD标准小流域水土流失综合治理项目</t>
  </si>
  <si>
    <t xml:space="preserve">   六孔闸二支河疏浚工程</t>
  </si>
  <si>
    <t xml:space="preserve">   白牛皮村灌溉工程</t>
  </si>
  <si>
    <t>高效节水灌溉工程</t>
  </si>
  <si>
    <t>6、水利工程标准化建设经费</t>
  </si>
  <si>
    <t>7、五水共治工作经费（非工程类）</t>
  </si>
  <si>
    <t>8、“清三河”突击费用</t>
  </si>
  <si>
    <t>四、农村综合改革</t>
  </si>
  <si>
    <t>（一）对村级一事一议的补助</t>
  </si>
  <si>
    <t xml:space="preserve">     1、便民服务中心</t>
  </si>
  <si>
    <t xml:space="preserve">     2、村邮站</t>
  </si>
  <si>
    <t xml:space="preserve">     3、一事一议工程</t>
  </si>
  <si>
    <t>（二）对村居委员会和党支部补助</t>
  </si>
  <si>
    <t xml:space="preserve">     1、村居主要干部报酬</t>
  </si>
  <si>
    <t xml:space="preserve">     2、村居离任、退职主要干部补助</t>
  </si>
  <si>
    <t>（三）镇便民服务中心装修装饰工程</t>
  </si>
  <si>
    <t>交通运输</t>
  </si>
  <si>
    <t xml:space="preserve">     1、公交线路补贴</t>
  </si>
  <si>
    <t xml:space="preserve">     2、坑潘美丽公路</t>
  </si>
  <si>
    <t xml:space="preserve">     3、农村公路大中修</t>
  </si>
  <si>
    <t xml:space="preserve">     4、疏港公路拆迁安置镇补贴农户部分</t>
  </si>
  <si>
    <t xml:space="preserve">     5、疏港公路拆迁补偿</t>
  </si>
  <si>
    <t xml:space="preserve">     6、农村公路养护站建设</t>
  </si>
  <si>
    <t xml:space="preserve">     7、两站两员</t>
  </si>
  <si>
    <t xml:space="preserve">     8、交管站办案区改造</t>
  </si>
  <si>
    <t xml:space="preserve">     9、交通安全点整治</t>
  </si>
  <si>
    <t xml:space="preserve">     10、台州市级示范镇美丽公路建设</t>
  </si>
  <si>
    <t xml:space="preserve">     11、杨角岭至东门头美丽公路建设</t>
  </si>
  <si>
    <t>资源勘探电力信息等事务</t>
  </si>
  <si>
    <t>一、安全生产监管</t>
  </si>
  <si>
    <t xml:space="preserve">    事业运行经费</t>
  </si>
  <si>
    <t xml:space="preserve">    安全生产宣传经费</t>
  </si>
  <si>
    <t xml:space="preserve">    安全生产执法装备</t>
  </si>
  <si>
    <t xml:space="preserve">    自聘安监内勤人员工资</t>
  </si>
  <si>
    <t>二、支持中小企业发展和管理支出</t>
  </si>
  <si>
    <t xml:space="preserve">    个转企补助</t>
  </si>
  <si>
    <t xml:space="preserve">    企业管理</t>
  </si>
  <si>
    <t xml:space="preserve">    质量消费维权费用</t>
  </si>
  <si>
    <t xml:space="preserve">    工业企业专利申报经费</t>
  </si>
  <si>
    <t xml:space="preserve">    企业奖励</t>
  </si>
  <si>
    <t xml:space="preserve">    下呈工业区环境综合整治</t>
  </si>
  <si>
    <t xml:space="preserve">    下呈入镇口改造（道路硬化）</t>
  </si>
  <si>
    <t xml:space="preserve">    下呈工业区至污水厂污水纳管工程</t>
  </si>
  <si>
    <t>商业服务业等事务</t>
  </si>
  <si>
    <t>1、三产、彩化事务</t>
  </si>
  <si>
    <t xml:space="preserve">   镇邮政所</t>
  </si>
  <si>
    <t xml:space="preserve">   小坞根至西山下重点线路工程</t>
  </si>
  <si>
    <t xml:space="preserve">   红树林管护</t>
  </si>
  <si>
    <t>2、旅游业</t>
  </si>
  <si>
    <t xml:space="preserve">  （1）红色旅游运行团队费用</t>
  </si>
  <si>
    <t xml:space="preserve">      导游、讲师（2-3人）</t>
  </si>
  <si>
    <t xml:space="preserve">      服装等设施配置</t>
  </si>
  <si>
    <t xml:space="preserve">  （2）旅游节等活动费用（项目待定）</t>
  </si>
  <si>
    <t xml:space="preserve">  （3）红色系列纪念设施维修工程</t>
  </si>
  <si>
    <t xml:space="preserve">  （4）坑潘民宿项目</t>
  </si>
  <si>
    <t xml:space="preserve">  （5）红色教育基地拓展项目</t>
  </si>
  <si>
    <t xml:space="preserve">      一期征地10亩</t>
  </si>
  <si>
    <t xml:space="preserve">      场地设施等（平整、草坪、物架）</t>
  </si>
  <si>
    <t xml:space="preserve">  （6）摄影平台制作等</t>
  </si>
  <si>
    <t xml:space="preserve">  （7）环山步行道（坑潘古道、红军毅行路）</t>
  </si>
  <si>
    <t xml:space="preserve">  （8）海塘线绿化改造提升工程</t>
  </si>
  <si>
    <t>国防</t>
  </si>
  <si>
    <t>一、民兵/预备役部队</t>
  </si>
  <si>
    <t xml:space="preserve">    1、民兵训练、点验、整组建设</t>
  </si>
  <si>
    <t xml:space="preserve">    2、民兵基层规范化、党支部建设</t>
  </si>
  <si>
    <t xml:space="preserve">    3、战备库物资补充</t>
  </si>
  <si>
    <t>二、征兵工作</t>
  </si>
  <si>
    <t xml:space="preserve">    1、征兵宣传、政策培训</t>
  </si>
  <si>
    <t xml:space="preserve">    2、征兵体检</t>
  </si>
  <si>
    <t xml:space="preserve">    3、征兵政审</t>
  </si>
  <si>
    <t xml:space="preserve">    4、部队回访</t>
  </si>
  <si>
    <t xml:space="preserve"> 三、其他国防支出</t>
  </si>
  <si>
    <t xml:space="preserve">    1、国防教育（各类宣传及宣讲）</t>
  </si>
  <si>
    <t xml:space="preserve">    2、节日慰问和座谈会</t>
  </si>
  <si>
    <t>其他支出</t>
  </si>
  <si>
    <t xml:space="preserve">    1、借款利息</t>
  </si>
  <si>
    <t xml:space="preserve">    2、租赁承包所得缴纳税费</t>
  </si>
  <si>
    <t>预备费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</si>
</sst>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  <numFmt numFmtId="178" formatCode="0.0_);[Red]\(0.0\)"/>
    <numFmt numFmtId="179" formatCode="0.00_);[Red]\(0.00\)"/>
    <numFmt numFmtId="180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indexed="10"/>
      <name val="宋体"/>
      <charset val="134"/>
    </font>
    <font>
      <b/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" fillId="0" borderId="0"/>
    <xf numFmtId="0" fontId="30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>
      <alignment vertical="center"/>
    </xf>
    <xf numFmtId="178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shrinkToFit="1"/>
    </xf>
    <xf numFmtId="178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shrinkToFit="1"/>
    </xf>
    <xf numFmtId="178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/>
    <xf numFmtId="177" fontId="2" fillId="0" borderId="2" xfId="0" applyNumberFormat="1" applyFont="1" applyFill="1" applyBorder="1" applyAlignment="1">
      <alignment vertical="center" shrinkToFit="1"/>
    </xf>
    <xf numFmtId="177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/>
    <xf numFmtId="177" fontId="2" fillId="0" borderId="2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/>
    <xf numFmtId="177" fontId="1" fillId="0" borderId="2" xfId="0" applyNumberFormat="1" applyFont="1" applyFill="1" applyBorder="1" applyAlignment="1"/>
    <xf numFmtId="176" fontId="2" fillId="0" borderId="2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/>
    <xf numFmtId="178" fontId="2" fillId="0" borderId="2" xfId="0" applyNumberFormat="1" applyFont="1" applyFill="1" applyBorder="1" applyAlignment="1"/>
    <xf numFmtId="177" fontId="7" fillId="0" borderId="2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left" vertical="center" shrinkToFit="1"/>
    </xf>
    <xf numFmtId="177" fontId="1" fillId="0" borderId="2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178" fontId="1" fillId="0" borderId="2" xfId="0" applyNumberFormat="1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/>
    <xf numFmtId="178" fontId="7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/>
    <xf numFmtId="0" fontId="1" fillId="0" borderId="0" xfId="31" applyFont="1" applyAlignment="1" applyProtection="1">
      <alignment vertical="center"/>
      <protection locked="0"/>
    </xf>
    <xf numFmtId="0" fontId="6" fillId="0" borderId="0" xfId="31" applyFont="1" applyProtection="1">
      <protection locked="0"/>
    </xf>
    <xf numFmtId="0" fontId="6" fillId="0" borderId="0" xfId="31" applyFont="1" applyAlignment="1" applyProtection="1">
      <alignment horizontal="center"/>
      <protection locked="0"/>
    </xf>
    <xf numFmtId="0" fontId="9" fillId="0" borderId="0" xfId="31" applyFont="1" applyProtection="1">
      <protection locked="0"/>
    </xf>
    <xf numFmtId="0" fontId="10" fillId="0" borderId="0" xfId="31" applyFont="1" applyProtection="1">
      <protection locked="0"/>
    </xf>
    <xf numFmtId="0" fontId="1" fillId="0" borderId="0" xfId="31" applyFont="1" applyAlignment="1" applyProtection="1">
      <alignment wrapText="1"/>
      <protection locked="0"/>
    </xf>
    <xf numFmtId="178" fontId="1" fillId="0" borderId="0" xfId="31" applyNumberFormat="1" applyFont="1" applyAlignment="1" applyProtection="1">
      <alignment wrapText="1"/>
      <protection locked="0"/>
    </xf>
    <xf numFmtId="179" fontId="1" fillId="0" borderId="0" xfId="31" applyNumberFormat="1" applyFont="1" applyAlignment="1" applyProtection="1">
      <alignment wrapText="1"/>
      <protection locked="0"/>
    </xf>
    <xf numFmtId="0" fontId="1" fillId="0" borderId="0" xfId="31" applyFont="1" applyProtection="1">
      <protection locked="0"/>
    </xf>
    <xf numFmtId="0" fontId="5" fillId="0" borderId="0" xfId="31" applyFont="1" applyAlignment="1" applyProtection="1">
      <alignment horizontal="center" vertical="center" wrapText="1"/>
      <protection locked="0"/>
    </xf>
    <xf numFmtId="0" fontId="1" fillId="0" borderId="0" xfId="31" applyFont="1" applyAlignment="1" applyProtection="1">
      <alignment vertical="center" wrapText="1"/>
      <protection locked="0"/>
    </xf>
    <xf numFmtId="178" fontId="1" fillId="0" borderId="0" xfId="31" applyNumberFormat="1" applyFont="1" applyAlignment="1" applyProtection="1">
      <alignment vertical="center" wrapText="1"/>
      <protection locked="0"/>
    </xf>
    <xf numFmtId="179" fontId="1" fillId="0" borderId="0" xfId="31" applyNumberFormat="1" applyFont="1" applyAlignment="1" applyProtection="1">
      <alignment vertical="center" wrapText="1"/>
      <protection locked="0"/>
    </xf>
    <xf numFmtId="0" fontId="1" fillId="0" borderId="1" xfId="31" applyFont="1" applyBorder="1" applyAlignment="1">
      <alignment horizontal="right" vertical="center" wrapText="1"/>
    </xf>
    <xf numFmtId="0" fontId="3" fillId="0" borderId="2" xfId="31" applyFont="1" applyBorder="1" applyAlignment="1" applyProtection="1">
      <alignment horizontal="center" vertical="center" wrapText="1"/>
      <protection locked="0"/>
    </xf>
    <xf numFmtId="0" fontId="1" fillId="0" borderId="2" xfId="31" applyFont="1" applyBorder="1" applyAlignment="1" applyProtection="1">
      <alignment horizontal="center" vertical="center" wrapText="1"/>
      <protection locked="0"/>
    </xf>
    <xf numFmtId="0" fontId="3" fillId="0" borderId="2" xfId="31" applyFont="1" applyBorder="1" applyAlignment="1" applyProtection="1">
      <alignment horizontal="left" vertical="center" wrapText="1"/>
      <protection locked="0"/>
    </xf>
    <xf numFmtId="178" fontId="3" fillId="0" borderId="2" xfId="31" applyNumberFormat="1" applyFont="1" applyBorder="1" applyAlignment="1" applyProtection="1">
      <alignment vertical="center" wrapText="1"/>
    </xf>
    <xf numFmtId="179" fontId="3" fillId="0" borderId="2" xfId="31" applyNumberFormat="1" applyFont="1" applyBorder="1" applyAlignment="1" applyProtection="1">
      <alignment vertical="center" wrapText="1"/>
    </xf>
    <xf numFmtId="180" fontId="1" fillId="0" borderId="2" xfId="31" applyNumberFormat="1" applyFont="1" applyBorder="1" applyAlignment="1" applyProtection="1">
      <alignment vertical="center" wrapText="1"/>
    </xf>
    <xf numFmtId="0" fontId="1" fillId="0" borderId="2" xfId="31" applyFont="1" applyBorder="1" applyAlignment="1" applyProtection="1">
      <alignment horizontal="left" vertical="center" wrapText="1"/>
      <protection locked="0"/>
    </xf>
    <xf numFmtId="178" fontId="1" fillId="0" borderId="2" xfId="31" applyNumberFormat="1" applyFont="1" applyBorder="1" applyAlignment="1" applyProtection="1">
      <alignment vertical="center" wrapText="1"/>
    </xf>
    <xf numFmtId="177" fontId="1" fillId="0" borderId="2" xfId="31" applyNumberFormat="1" applyFont="1" applyBorder="1" applyAlignment="1" applyProtection="1">
      <alignment vertical="center" wrapText="1"/>
    </xf>
    <xf numFmtId="179" fontId="1" fillId="0" borderId="2" xfId="31" applyNumberFormat="1" applyFont="1" applyBorder="1" applyAlignment="1" applyProtection="1">
      <alignment vertical="center" wrapText="1"/>
    </xf>
    <xf numFmtId="0" fontId="1" fillId="0" borderId="2" xfId="31" applyFont="1" applyBorder="1" applyAlignment="1" applyProtection="1">
      <alignment vertical="center" wrapText="1"/>
      <protection locked="0"/>
    </xf>
    <xf numFmtId="180" fontId="1" fillId="0" borderId="2" xfId="31" applyNumberFormat="1" applyFont="1" applyBorder="1" applyAlignment="1" applyProtection="1">
      <alignment vertical="center" wrapText="1"/>
      <protection locked="0"/>
    </xf>
    <xf numFmtId="178" fontId="1" fillId="0" borderId="2" xfId="31" applyNumberFormat="1" applyFont="1" applyBorder="1" applyAlignment="1" applyProtection="1">
      <alignment vertical="center" wrapText="1"/>
      <protection locked="0"/>
    </xf>
    <xf numFmtId="177" fontId="1" fillId="0" borderId="2" xfId="31" applyNumberFormat="1" applyFont="1" applyBorder="1" applyAlignment="1" applyProtection="1">
      <alignment vertical="center" wrapText="1"/>
      <protection locked="0"/>
    </xf>
    <xf numFmtId="0" fontId="1" fillId="0" borderId="2" xfId="31" applyFont="1" applyFill="1" applyBorder="1" applyAlignment="1" applyProtection="1">
      <alignment vertical="center" wrapText="1"/>
      <protection locked="0"/>
    </xf>
    <xf numFmtId="177" fontId="3" fillId="0" borderId="2" xfId="31" applyNumberFormat="1" applyFont="1" applyBorder="1" applyAlignment="1" applyProtection="1">
      <alignment wrapText="1"/>
      <protection locked="0"/>
    </xf>
    <xf numFmtId="0" fontId="1" fillId="0" borderId="2" xfId="31" applyFont="1" applyBorder="1" applyAlignment="1" applyProtection="1">
      <alignment wrapText="1"/>
      <protection locked="0"/>
    </xf>
    <xf numFmtId="0" fontId="3" fillId="0" borderId="2" xfId="31" applyFont="1" applyBorder="1" applyAlignment="1" applyProtection="1">
      <alignment wrapText="1"/>
      <protection locked="0"/>
    </xf>
    <xf numFmtId="178" fontId="3" fillId="0" borderId="2" xfId="31" applyNumberFormat="1" applyFont="1" applyBorder="1" applyAlignment="1" applyProtection="1">
      <alignment wrapText="1"/>
      <protection locked="0"/>
    </xf>
    <xf numFmtId="180" fontId="1" fillId="0" borderId="2" xfId="31" applyNumberFormat="1" applyFont="1" applyBorder="1" applyAlignment="1" applyProtection="1">
      <alignment horizontal="center" vertical="center" wrapText="1"/>
      <protection locked="0"/>
    </xf>
    <xf numFmtId="178" fontId="3" fillId="0" borderId="2" xfId="31" applyNumberFormat="1" applyFont="1" applyBorder="1" applyAlignment="1" applyProtection="1">
      <alignment vertical="center" wrapText="1"/>
      <protection locked="0"/>
    </xf>
    <xf numFmtId="177" fontId="3" fillId="0" borderId="2" xfId="31" applyNumberFormat="1" applyFont="1" applyBorder="1" applyAlignment="1" applyProtection="1">
      <alignment vertical="center" wrapText="1"/>
      <protection locked="0"/>
    </xf>
    <xf numFmtId="177" fontId="1" fillId="0" borderId="2" xfId="31" applyNumberFormat="1" applyFont="1" applyFill="1" applyBorder="1" applyAlignment="1" applyProtection="1">
      <alignment vertical="center" wrapText="1"/>
      <protection locked="0"/>
    </xf>
    <xf numFmtId="177" fontId="1" fillId="0" borderId="2" xfId="31" applyNumberFormat="1" applyFont="1" applyBorder="1" applyAlignment="1" applyProtection="1">
      <alignment wrapText="1"/>
      <protection locked="0"/>
    </xf>
    <xf numFmtId="0" fontId="9" fillId="0" borderId="2" xfId="31" applyFont="1" applyBorder="1" applyAlignment="1" applyProtection="1">
      <alignment wrapText="1"/>
      <protection locked="0"/>
    </xf>
    <xf numFmtId="0" fontId="10" fillId="0" borderId="2" xfId="31" applyFont="1" applyBorder="1" applyAlignment="1" applyProtection="1">
      <alignment wrapText="1"/>
      <protection locked="0"/>
    </xf>
    <xf numFmtId="178" fontId="1" fillId="0" borderId="2" xfId="31" applyNumberFormat="1" applyFont="1" applyBorder="1" applyAlignment="1" applyProtection="1">
      <alignment wrapText="1"/>
      <protection locked="0"/>
    </xf>
    <xf numFmtId="0" fontId="11" fillId="0" borderId="0" xfId="31" applyFont="1" applyProtection="1">
      <protection locked="0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31" applyFont="1" applyAlignment="1" applyProtection="1">
      <alignment vertical="center" wrapText="1"/>
      <protection locked="0"/>
    </xf>
    <xf numFmtId="43" fontId="4" fillId="0" borderId="0" xfId="8" applyFont="1" applyBorder="1" applyAlignment="1">
      <alignment horizontal="right" vertical="center" wrapText="1"/>
    </xf>
    <xf numFmtId="10" fontId="4" fillId="0" borderId="0" xfId="8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31" applyFont="1" applyBorder="1" applyAlignment="1" applyProtection="1">
      <alignment horizontal="center" vertical="center" wrapText="1"/>
      <protection locked="0"/>
    </xf>
    <xf numFmtId="43" fontId="2" fillId="0" borderId="2" xfId="8" applyFont="1" applyBorder="1" applyAlignment="1" applyProtection="1">
      <alignment horizontal="center" vertical="center" wrapText="1"/>
      <protection locked="0"/>
    </xf>
    <xf numFmtId="10" fontId="2" fillId="0" borderId="2" xfId="8" applyNumberFormat="1" applyFont="1" applyBorder="1" applyAlignment="1" applyProtection="1">
      <alignment horizontal="center" vertical="center" wrapText="1"/>
      <protection locked="0"/>
    </xf>
    <xf numFmtId="0" fontId="7" fillId="0" borderId="2" xfId="31" applyFont="1" applyBorder="1" applyAlignment="1" applyProtection="1">
      <alignment horizontal="center" vertical="center" wrapText="1"/>
      <protection locked="0"/>
    </xf>
    <xf numFmtId="43" fontId="7" fillId="0" borderId="2" xfId="8" applyFont="1" applyBorder="1" applyAlignment="1" applyProtection="1">
      <alignment horizontal="right" vertical="center" wrapText="1"/>
    </xf>
    <xf numFmtId="177" fontId="7" fillId="0" borderId="2" xfId="8" applyNumberFormat="1" applyFont="1" applyBorder="1" applyAlignment="1" applyProtection="1">
      <alignment horizontal="right" vertical="center" wrapText="1"/>
    </xf>
    <xf numFmtId="43" fontId="7" fillId="0" borderId="2" xfId="8" applyFont="1" applyBorder="1" applyAlignment="1">
      <alignment vertical="center" wrapText="1"/>
    </xf>
    <xf numFmtId="0" fontId="2" fillId="0" borderId="2" xfId="31" applyFont="1" applyBorder="1" applyAlignment="1" applyProtection="1">
      <alignment horizontal="left" vertical="center" wrapText="1"/>
      <protection locked="0"/>
    </xf>
    <xf numFmtId="43" fontId="2" fillId="0" borderId="2" xfId="8" applyFont="1" applyBorder="1" applyAlignment="1" applyProtection="1">
      <alignment horizontal="right" vertical="center" wrapText="1"/>
    </xf>
    <xf numFmtId="177" fontId="2" fillId="0" borderId="2" xfId="8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31" applyFont="1" applyBorder="1" applyAlignment="1" applyProtection="1">
      <alignment vertical="center" wrapText="1"/>
      <protection locked="0"/>
    </xf>
    <xf numFmtId="43" fontId="2" fillId="0" borderId="2" xfId="8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vertical="center" wrapText="1"/>
    </xf>
    <xf numFmtId="180" fontId="2" fillId="0" borderId="2" xfId="31" applyNumberFormat="1" applyFont="1" applyBorder="1" applyAlignment="1" applyProtection="1">
      <alignment vertical="center" wrapText="1"/>
    </xf>
    <xf numFmtId="0" fontId="4" fillId="0" borderId="2" xfId="0" applyFont="1" applyBorder="1">
      <alignment vertical="center"/>
    </xf>
    <xf numFmtId="0" fontId="2" fillId="0" borderId="2" xfId="31" applyFont="1" applyFill="1" applyBorder="1" applyAlignment="1" applyProtection="1">
      <alignment vertical="center" wrapText="1"/>
      <protection locked="0"/>
    </xf>
    <xf numFmtId="43" fontId="7" fillId="0" borderId="2" xfId="8" applyFont="1" applyBorder="1" applyAlignment="1" applyProtection="1">
      <alignment horizontal="center" vertical="center" wrapText="1"/>
      <protection locked="0"/>
    </xf>
    <xf numFmtId="0" fontId="7" fillId="0" borderId="2" xfId="31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vertical="center" wrapText="1"/>
    </xf>
    <xf numFmtId="0" fontId="7" fillId="0" borderId="2" xfId="31" applyFont="1" applyFill="1" applyBorder="1" applyAlignment="1" applyProtection="1">
      <alignment horizontal="center" vertical="center" wrapText="1"/>
      <protection locked="0"/>
    </xf>
    <xf numFmtId="10" fontId="2" fillId="0" borderId="2" xfId="8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10" fontId="5" fillId="0" borderId="0" xfId="0" applyNumberFormat="1" applyFont="1" applyAlignment="1">
      <alignment horizontal="center" vertical="center" wrapText="1"/>
    </xf>
    <xf numFmtId="43" fontId="4" fillId="0" borderId="1" xfId="8" applyFont="1" applyBorder="1" applyAlignment="1">
      <alignment horizontal="center" vertical="center" wrapText="1"/>
    </xf>
    <xf numFmtId="43" fontId="2" fillId="0" borderId="2" xfId="8" applyFont="1" applyBorder="1" applyAlignment="1">
      <alignment horizontal="center" vertical="center" wrapText="1"/>
    </xf>
    <xf numFmtId="177" fontId="7" fillId="0" borderId="2" xfId="8" applyNumberFormat="1" applyFont="1" applyBorder="1" applyAlignment="1">
      <alignment vertical="center" wrapText="1"/>
    </xf>
    <xf numFmtId="43" fontId="2" fillId="0" borderId="2" xfId="8" applyFont="1" applyBorder="1" applyAlignment="1">
      <alignment vertical="center" wrapText="1"/>
    </xf>
    <xf numFmtId="177" fontId="2" fillId="0" borderId="2" xfId="8" applyNumberFormat="1" applyFont="1" applyBorder="1" applyAlignment="1">
      <alignment vertical="center" wrapText="1"/>
    </xf>
    <xf numFmtId="43" fontId="2" fillId="0" borderId="2" xfId="8" applyFont="1" applyFill="1" applyBorder="1" applyAlignment="1">
      <alignment vertical="center" wrapText="1"/>
    </xf>
    <xf numFmtId="177" fontId="2" fillId="0" borderId="2" xfId="8" applyNumberFormat="1" applyFont="1" applyFill="1" applyBorder="1" applyAlignment="1">
      <alignment vertical="center" wrapText="1"/>
    </xf>
    <xf numFmtId="43" fontId="2" fillId="0" borderId="2" xfId="8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77" fontId="7" fillId="0" borderId="2" xfId="8" applyNumberFormat="1" applyFont="1" applyFill="1" applyBorder="1" applyAlignment="1">
      <alignment vertical="center" wrapText="1"/>
    </xf>
    <xf numFmtId="43" fontId="4" fillId="0" borderId="0" xfId="0" applyNumberFormat="1" applyFont="1" applyFill="1">
      <alignment vertical="center"/>
    </xf>
    <xf numFmtId="43" fontId="2" fillId="0" borderId="0" xfId="8" applyFont="1" applyAlignment="1">
      <alignment vertical="center" wrapText="1"/>
    </xf>
    <xf numFmtId="10" fontId="2" fillId="0" borderId="0" xfId="8" applyNumberFormat="1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1年泽国镇财政预算收入测算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L17" sqref="L17"/>
    </sheetView>
  </sheetViews>
  <sheetFormatPr defaultColWidth="9" defaultRowHeight="13.5"/>
  <cols>
    <col min="1" max="1" width="24" style="119" customWidth="1"/>
    <col min="2" max="2" width="10" style="119" customWidth="1"/>
    <col min="3" max="3" width="10.875" style="119" customWidth="1"/>
    <col min="4" max="4" width="11.125" style="119" customWidth="1"/>
    <col min="5" max="5" width="8.375" style="119" customWidth="1"/>
    <col min="6" max="6" width="24.125" style="119" customWidth="1"/>
    <col min="7" max="7" width="8.625" style="119" customWidth="1"/>
    <col min="8" max="8" width="9.875" style="119" customWidth="1"/>
    <col min="9" max="9" width="12.375" style="119" customWidth="1"/>
    <col min="10" max="10" width="8.375" style="119" customWidth="1"/>
    <col min="11" max="11" width="12.75" style="119" customWidth="1"/>
    <col min="12" max="256" width="9" style="119"/>
    <col min="257" max="257" width="24.625" style="119" customWidth="1"/>
    <col min="258" max="259" width="12.5" style="119" customWidth="1"/>
    <col min="260" max="260" width="13.625" style="119" customWidth="1"/>
    <col min="261" max="261" width="8.375" style="119" customWidth="1"/>
    <col min="262" max="262" width="24.625" style="119" customWidth="1"/>
    <col min="263" max="263" width="12.375" style="119" customWidth="1"/>
    <col min="264" max="264" width="14" style="119" customWidth="1"/>
    <col min="265" max="265" width="12.375" style="119" customWidth="1"/>
    <col min="266" max="266" width="8.375" style="119" customWidth="1"/>
    <col min="267" max="512" width="9" style="119"/>
    <col min="513" max="513" width="24.625" style="119" customWidth="1"/>
    <col min="514" max="515" width="12.5" style="119" customWidth="1"/>
    <col min="516" max="516" width="13.625" style="119" customWidth="1"/>
    <col min="517" max="517" width="8.375" style="119" customWidth="1"/>
    <col min="518" max="518" width="24.625" style="119" customWidth="1"/>
    <col min="519" max="519" width="12.375" style="119" customWidth="1"/>
    <col min="520" max="520" width="14" style="119" customWidth="1"/>
    <col min="521" max="521" width="12.375" style="119" customWidth="1"/>
    <col min="522" max="522" width="8.375" style="119" customWidth="1"/>
    <col min="523" max="768" width="9" style="119"/>
    <col min="769" max="769" width="24.625" style="119" customWidth="1"/>
    <col min="770" max="771" width="12.5" style="119" customWidth="1"/>
    <col min="772" max="772" width="13.625" style="119" customWidth="1"/>
    <col min="773" max="773" width="8.375" style="119" customWidth="1"/>
    <col min="774" max="774" width="24.625" style="119" customWidth="1"/>
    <col min="775" max="775" width="12.375" style="119" customWidth="1"/>
    <col min="776" max="776" width="14" style="119" customWidth="1"/>
    <col min="777" max="777" width="12.375" style="119" customWidth="1"/>
    <col min="778" max="778" width="8.375" style="119" customWidth="1"/>
    <col min="779" max="1024" width="9" style="119"/>
    <col min="1025" max="1025" width="24.625" style="119" customWidth="1"/>
    <col min="1026" max="1027" width="12.5" style="119" customWidth="1"/>
    <col min="1028" max="1028" width="13.625" style="119" customWidth="1"/>
    <col min="1029" max="1029" width="8.375" style="119" customWidth="1"/>
    <col min="1030" max="1030" width="24.625" style="119" customWidth="1"/>
    <col min="1031" max="1031" width="12.375" style="119" customWidth="1"/>
    <col min="1032" max="1032" width="14" style="119" customWidth="1"/>
    <col min="1033" max="1033" width="12.375" style="119" customWidth="1"/>
    <col min="1034" max="1034" width="8.375" style="119" customWidth="1"/>
    <col min="1035" max="1280" width="9" style="119"/>
    <col min="1281" max="1281" width="24.625" style="119" customWidth="1"/>
    <col min="1282" max="1283" width="12.5" style="119" customWidth="1"/>
    <col min="1284" max="1284" width="13.625" style="119" customWidth="1"/>
    <col min="1285" max="1285" width="8.375" style="119" customWidth="1"/>
    <col min="1286" max="1286" width="24.625" style="119" customWidth="1"/>
    <col min="1287" max="1287" width="12.375" style="119" customWidth="1"/>
    <col min="1288" max="1288" width="14" style="119" customWidth="1"/>
    <col min="1289" max="1289" width="12.375" style="119" customWidth="1"/>
    <col min="1290" max="1290" width="8.375" style="119" customWidth="1"/>
    <col min="1291" max="1536" width="9" style="119"/>
    <col min="1537" max="1537" width="24.625" style="119" customWidth="1"/>
    <col min="1538" max="1539" width="12.5" style="119" customWidth="1"/>
    <col min="1540" max="1540" width="13.625" style="119" customWidth="1"/>
    <col min="1541" max="1541" width="8.375" style="119" customWidth="1"/>
    <col min="1542" max="1542" width="24.625" style="119" customWidth="1"/>
    <col min="1543" max="1543" width="12.375" style="119" customWidth="1"/>
    <col min="1544" max="1544" width="14" style="119" customWidth="1"/>
    <col min="1545" max="1545" width="12.375" style="119" customWidth="1"/>
    <col min="1546" max="1546" width="8.375" style="119" customWidth="1"/>
    <col min="1547" max="1792" width="9" style="119"/>
    <col min="1793" max="1793" width="24.625" style="119" customWidth="1"/>
    <col min="1794" max="1795" width="12.5" style="119" customWidth="1"/>
    <col min="1796" max="1796" width="13.625" style="119" customWidth="1"/>
    <col min="1797" max="1797" width="8.375" style="119" customWidth="1"/>
    <col min="1798" max="1798" width="24.625" style="119" customWidth="1"/>
    <col min="1799" max="1799" width="12.375" style="119" customWidth="1"/>
    <col min="1800" max="1800" width="14" style="119" customWidth="1"/>
    <col min="1801" max="1801" width="12.375" style="119" customWidth="1"/>
    <col min="1802" max="1802" width="8.375" style="119" customWidth="1"/>
    <col min="1803" max="2048" width="9" style="119"/>
    <col min="2049" max="2049" width="24.625" style="119" customWidth="1"/>
    <col min="2050" max="2051" width="12.5" style="119" customWidth="1"/>
    <col min="2052" max="2052" width="13.625" style="119" customWidth="1"/>
    <col min="2053" max="2053" width="8.375" style="119" customWidth="1"/>
    <col min="2054" max="2054" width="24.625" style="119" customWidth="1"/>
    <col min="2055" max="2055" width="12.375" style="119" customWidth="1"/>
    <col min="2056" max="2056" width="14" style="119" customWidth="1"/>
    <col min="2057" max="2057" width="12.375" style="119" customWidth="1"/>
    <col min="2058" max="2058" width="8.375" style="119" customWidth="1"/>
    <col min="2059" max="2304" width="9" style="119"/>
    <col min="2305" max="2305" width="24.625" style="119" customWidth="1"/>
    <col min="2306" max="2307" width="12.5" style="119" customWidth="1"/>
    <col min="2308" max="2308" width="13.625" style="119" customWidth="1"/>
    <col min="2309" max="2309" width="8.375" style="119" customWidth="1"/>
    <col min="2310" max="2310" width="24.625" style="119" customWidth="1"/>
    <col min="2311" max="2311" width="12.375" style="119" customWidth="1"/>
    <col min="2312" max="2312" width="14" style="119" customWidth="1"/>
    <col min="2313" max="2313" width="12.375" style="119" customWidth="1"/>
    <col min="2314" max="2314" width="8.375" style="119" customWidth="1"/>
    <col min="2315" max="2560" width="9" style="119"/>
    <col min="2561" max="2561" width="24.625" style="119" customWidth="1"/>
    <col min="2562" max="2563" width="12.5" style="119" customWidth="1"/>
    <col min="2564" max="2564" width="13.625" style="119" customWidth="1"/>
    <col min="2565" max="2565" width="8.375" style="119" customWidth="1"/>
    <col min="2566" max="2566" width="24.625" style="119" customWidth="1"/>
    <col min="2567" max="2567" width="12.375" style="119" customWidth="1"/>
    <col min="2568" max="2568" width="14" style="119" customWidth="1"/>
    <col min="2569" max="2569" width="12.375" style="119" customWidth="1"/>
    <col min="2570" max="2570" width="8.375" style="119" customWidth="1"/>
    <col min="2571" max="2816" width="9" style="119"/>
    <col min="2817" max="2817" width="24.625" style="119" customWidth="1"/>
    <col min="2818" max="2819" width="12.5" style="119" customWidth="1"/>
    <col min="2820" max="2820" width="13.625" style="119" customWidth="1"/>
    <col min="2821" max="2821" width="8.375" style="119" customWidth="1"/>
    <col min="2822" max="2822" width="24.625" style="119" customWidth="1"/>
    <col min="2823" max="2823" width="12.375" style="119" customWidth="1"/>
    <col min="2824" max="2824" width="14" style="119" customWidth="1"/>
    <col min="2825" max="2825" width="12.375" style="119" customWidth="1"/>
    <col min="2826" max="2826" width="8.375" style="119" customWidth="1"/>
    <col min="2827" max="3072" width="9" style="119"/>
    <col min="3073" max="3073" width="24.625" style="119" customWidth="1"/>
    <col min="3074" max="3075" width="12.5" style="119" customWidth="1"/>
    <col min="3076" max="3076" width="13.625" style="119" customWidth="1"/>
    <col min="3077" max="3077" width="8.375" style="119" customWidth="1"/>
    <col min="3078" max="3078" width="24.625" style="119" customWidth="1"/>
    <col min="3079" max="3079" width="12.375" style="119" customWidth="1"/>
    <col min="3080" max="3080" width="14" style="119" customWidth="1"/>
    <col min="3081" max="3081" width="12.375" style="119" customWidth="1"/>
    <col min="3082" max="3082" width="8.375" style="119" customWidth="1"/>
    <col min="3083" max="3328" width="9" style="119"/>
    <col min="3329" max="3329" width="24.625" style="119" customWidth="1"/>
    <col min="3330" max="3331" width="12.5" style="119" customWidth="1"/>
    <col min="3332" max="3332" width="13.625" style="119" customWidth="1"/>
    <col min="3333" max="3333" width="8.375" style="119" customWidth="1"/>
    <col min="3334" max="3334" width="24.625" style="119" customWidth="1"/>
    <col min="3335" max="3335" width="12.375" style="119" customWidth="1"/>
    <col min="3336" max="3336" width="14" style="119" customWidth="1"/>
    <col min="3337" max="3337" width="12.375" style="119" customWidth="1"/>
    <col min="3338" max="3338" width="8.375" style="119" customWidth="1"/>
    <col min="3339" max="3584" width="9" style="119"/>
    <col min="3585" max="3585" width="24.625" style="119" customWidth="1"/>
    <col min="3586" max="3587" width="12.5" style="119" customWidth="1"/>
    <col min="3588" max="3588" width="13.625" style="119" customWidth="1"/>
    <col min="3589" max="3589" width="8.375" style="119" customWidth="1"/>
    <col min="3590" max="3590" width="24.625" style="119" customWidth="1"/>
    <col min="3591" max="3591" width="12.375" style="119" customWidth="1"/>
    <col min="3592" max="3592" width="14" style="119" customWidth="1"/>
    <col min="3593" max="3593" width="12.375" style="119" customWidth="1"/>
    <col min="3594" max="3594" width="8.375" style="119" customWidth="1"/>
    <col min="3595" max="3840" width="9" style="119"/>
    <col min="3841" max="3841" width="24.625" style="119" customWidth="1"/>
    <col min="3842" max="3843" width="12.5" style="119" customWidth="1"/>
    <col min="3844" max="3844" width="13.625" style="119" customWidth="1"/>
    <col min="3845" max="3845" width="8.375" style="119" customWidth="1"/>
    <col min="3846" max="3846" width="24.625" style="119" customWidth="1"/>
    <col min="3847" max="3847" width="12.375" style="119" customWidth="1"/>
    <col min="3848" max="3848" width="14" style="119" customWidth="1"/>
    <col min="3849" max="3849" width="12.375" style="119" customWidth="1"/>
    <col min="3850" max="3850" width="8.375" style="119" customWidth="1"/>
    <col min="3851" max="4096" width="9" style="119"/>
    <col min="4097" max="4097" width="24.625" style="119" customWidth="1"/>
    <col min="4098" max="4099" width="12.5" style="119" customWidth="1"/>
    <col min="4100" max="4100" width="13.625" style="119" customWidth="1"/>
    <col min="4101" max="4101" width="8.375" style="119" customWidth="1"/>
    <col min="4102" max="4102" width="24.625" style="119" customWidth="1"/>
    <col min="4103" max="4103" width="12.375" style="119" customWidth="1"/>
    <col min="4104" max="4104" width="14" style="119" customWidth="1"/>
    <col min="4105" max="4105" width="12.375" style="119" customWidth="1"/>
    <col min="4106" max="4106" width="8.375" style="119" customWidth="1"/>
    <col min="4107" max="4352" width="9" style="119"/>
    <col min="4353" max="4353" width="24.625" style="119" customWidth="1"/>
    <col min="4354" max="4355" width="12.5" style="119" customWidth="1"/>
    <col min="4356" max="4356" width="13.625" style="119" customWidth="1"/>
    <col min="4357" max="4357" width="8.375" style="119" customWidth="1"/>
    <col min="4358" max="4358" width="24.625" style="119" customWidth="1"/>
    <col min="4359" max="4359" width="12.375" style="119" customWidth="1"/>
    <col min="4360" max="4360" width="14" style="119" customWidth="1"/>
    <col min="4361" max="4361" width="12.375" style="119" customWidth="1"/>
    <col min="4362" max="4362" width="8.375" style="119" customWidth="1"/>
    <col min="4363" max="4608" width="9" style="119"/>
    <col min="4609" max="4609" width="24.625" style="119" customWidth="1"/>
    <col min="4610" max="4611" width="12.5" style="119" customWidth="1"/>
    <col min="4612" max="4612" width="13.625" style="119" customWidth="1"/>
    <col min="4613" max="4613" width="8.375" style="119" customWidth="1"/>
    <col min="4614" max="4614" width="24.625" style="119" customWidth="1"/>
    <col min="4615" max="4615" width="12.375" style="119" customWidth="1"/>
    <col min="4616" max="4616" width="14" style="119" customWidth="1"/>
    <col min="4617" max="4617" width="12.375" style="119" customWidth="1"/>
    <col min="4618" max="4618" width="8.375" style="119" customWidth="1"/>
    <col min="4619" max="4864" width="9" style="119"/>
    <col min="4865" max="4865" width="24.625" style="119" customWidth="1"/>
    <col min="4866" max="4867" width="12.5" style="119" customWidth="1"/>
    <col min="4868" max="4868" width="13.625" style="119" customWidth="1"/>
    <col min="4869" max="4869" width="8.375" style="119" customWidth="1"/>
    <col min="4870" max="4870" width="24.625" style="119" customWidth="1"/>
    <col min="4871" max="4871" width="12.375" style="119" customWidth="1"/>
    <col min="4872" max="4872" width="14" style="119" customWidth="1"/>
    <col min="4873" max="4873" width="12.375" style="119" customWidth="1"/>
    <col min="4874" max="4874" width="8.375" style="119" customWidth="1"/>
    <col min="4875" max="5120" width="9" style="119"/>
    <col min="5121" max="5121" width="24.625" style="119" customWidth="1"/>
    <col min="5122" max="5123" width="12.5" style="119" customWidth="1"/>
    <col min="5124" max="5124" width="13.625" style="119" customWidth="1"/>
    <col min="5125" max="5125" width="8.375" style="119" customWidth="1"/>
    <col min="5126" max="5126" width="24.625" style="119" customWidth="1"/>
    <col min="5127" max="5127" width="12.375" style="119" customWidth="1"/>
    <col min="5128" max="5128" width="14" style="119" customWidth="1"/>
    <col min="5129" max="5129" width="12.375" style="119" customWidth="1"/>
    <col min="5130" max="5130" width="8.375" style="119" customWidth="1"/>
    <col min="5131" max="5376" width="9" style="119"/>
    <col min="5377" max="5377" width="24.625" style="119" customWidth="1"/>
    <col min="5378" max="5379" width="12.5" style="119" customWidth="1"/>
    <col min="5380" max="5380" width="13.625" style="119" customWidth="1"/>
    <col min="5381" max="5381" width="8.375" style="119" customWidth="1"/>
    <col min="5382" max="5382" width="24.625" style="119" customWidth="1"/>
    <col min="5383" max="5383" width="12.375" style="119" customWidth="1"/>
    <col min="5384" max="5384" width="14" style="119" customWidth="1"/>
    <col min="5385" max="5385" width="12.375" style="119" customWidth="1"/>
    <col min="5386" max="5386" width="8.375" style="119" customWidth="1"/>
    <col min="5387" max="5632" width="9" style="119"/>
    <col min="5633" max="5633" width="24.625" style="119" customWidth="1"/>
    <col min="5634" max="5635" width="12.5" style="119" customWidth="1"/>
    <col min="5636" max="5636" width="13.625" style="119" customWidth="1"/>
    <col min="5637" max="5637" width="8.375" style="119" customWidth="1"/>
    <col min="5638" max="5638" width="24.625" style="119" customWidth="1"/>
    <col min="5639" max="5639" width="12.375" style="119" customWidth="1"/>
    <col min="5640" max="5640" width="14" style="119" customWidth="1"/>
    <col min="5641" max="5641" width="12.375" style="119" customWidth="1"/>
    <col min="5642" max="5642" width="8.375" style="119" customWidth="1"/>
    <col min="5643" max="5888" width="9" style="119"/>
    <col min="5889" max="5889" width="24.625" style="119" customWidth="1"/>
    <col min="5890" max="5891" width="12.5" style="119" customWidth="1"/>
    <col min="5892" max="5892" width="13.625" style="119" customWidth="1"/>
    <col min="5893" max="5893" width="8.375" style="119" customWidth="1"/>
    <col min="5894" max="5894" width="24.625" style="119" customWidth="1"/>
    <col min="5895" max="5895" width="12.375" style="119" customWidth="1"/>
    <col min="5896" max="5896" width="14" style="119" customWidth="1"/>
    <col min="5897" max="5897" width="12.375" style="119" customWidth="1"/>
    <col min="5898" max="5898" width="8.375" style="119" customWidth="1"/>
    <col min="5899" max="6144" width="9" style="119"/>
    <col min="6145" max="6145" width="24.625" style="119" customWidth="1"/>
    <col min="6146" max="6147" width="12.5" style="119" customWidth="1"/>
    <col min="6148" max="6148" width="13.625" style="119" customWidth="1"/>
    <col min="6149" max="6149" width="8.375" style="119" customWidth="1"/>
    <col min="6150" max="6150" width="24.625" style="119" customWidth="1"/>
    <col min="6151" max="6151" width="12.375" style="119" customWidth="1"/>
    <col min="6152" max="6152" width="14" style="119" customWidth="1"/>
    <col min="6153" max="6153" width="12.375" style="119" customWidth="1"/>
    <col min="6154" max="6154" width="8.375" style="119" customWidth="1"/>
    <col min="6155" max="6400" width="9" style="119"/>
    <col min="6401" max="6401" width="24.625" style="119" customWidth="1"/>
    <col min="6402" max="6403" width="12.5" style="119" customWidth="1"/>
    <col min="6404" max="6404" width="13.625" style="119" customWidth="1"/>
    <col min="6405" max="6405" width="8.375" style="119" customWidth="1"/>
    <col min="6406" max="6406" width="24.625" style="119" customWidth="1"/>
    <col min="6407" max="6407" width="12.375" style="119" customWidth="1"/>
    <col min="6408" max="6408" width="14" style="119" customWidth="1"/>
    <col min="6409" max="6409" width="12.375" style="119" customWidth="1"/>
    <col min="6410" max="6410" width="8.375" style="119" customWidth="1"/>
    <col min="6411" max="6656" width="9" style="119"/>
    <col min="6657" max="6657" width="24.625" style="119" customWidth="1"/>
    <col min="6658" max="6659" width="12.5" style="119" customWidth="1"/>
    <col min="6660" max="6660" width="13.625" style="119" customWidth="1"/>
    <col min="6661" max="6661" width="8.375" style="119" customWidth="1"/>
    <col min="6662" max="6662" width="24.625" style="119" customWidth="1"/>
    <col min="6663" max="6663" width="12.375" style="119" customWidth="1"/>
    <col min="6664" max="6664" width="14" style="119" customWidth="1"/>
    <col min="6665" max="6665" width="12.375" style="119" customWidth="1"/>
    <col min="6666" max="6666" width="8.375" style="119" customWidth="1"/>
    <col min="6667" max="6912" width="9" style="119"/>
    <col min="6913" max="6913" width="24.625" style="119" customWidth="1"/>
    <col min="6914" max="6915" width="12.5" style="119" customWidth="1"/>
    <col min="6916" max="6916" width="13.625" style="119" customWidth="1"/>
    <col min="6917" max="6917" width="8.375" style="119" customWidth="1"/>
    <col min="6918" max="6918" width="24.625" style="119" customWidth="1"/>
    <col min="6919" max="6919" width="12.375" style="119" customWidth="1"/>
    <col min="6920" max="6920" width="14" style="119" customWidth="1"/>
    <col min="6921" max="6921" width="12.375" style="119" customWidth="1"/>
    <col min="6922" max="6922" width="8.375" style="119" customWidth="1"/>
    <col min="6923" max="7168" width="9" style="119"/>
    <col min="7169" max="7169" width="24.625" style="119" customWidth="1"/>
    <col min="7170" max="7171" width="12.5" style="119" customWidth="1"/>
    <col min="7172" max="7172" width="13.625" style="119" customWidth="1"/>
    <col min="7173" max="7173" width="8.375" style="119" customWidth="1"/>
    <col min="7174" max="7174" width="24.625" style="119" customWidth="1"/>
    <col min="7175" max="7175" width="12.375" style="119" customWidth="1"/>
    <col min="7176" max="7176" width="14" style="119" customWidth="1"/>
    <col min="7177" max="7177" width="12.375" style="119" customWidth="1"/>
    <col min="7178" max="7178" width="8.375" style="119" customWidth="1"/>
    <col min="7179" max="7424" width="9" style="119"/>
    <col min="7425" max="7425" width="24.625" style="119" customWidth="1"/>
    <col min="7426" max="7427" width="12.5" style="119" customWidth="1"/>
    <col min="7428" max="7428" width="13.625" style="119" customWidth="1"/>
    <col min="7429" max="7429" width="8.375" style="119" customWidth="1"/>
    <col min="7430" max="7430" width="24.625" style="119" customWidth="1"/>
    <col min="7431" max="7431" width="12.375" style="119" customWidth="1"/>
    <col min="7432" max="7432" width="14" style="119" customWidth="1"/>
    <col min="7433" max="7433" width="12.375" style="119" customWidth="1"/>
    <col min="7434" max="7434" width="8.375" style="119" customWidth="1"/>
    <col min="7435" max="7680" width="9" style="119"/>
    <col min="7681" max="7681" width="24.625" style="119" customWidth="1"/>
    <col min="7682" max="7683" width="12.5" style="119" customWidth="1"/>
    <col min="7684" max="7684" width="13.625" style="119" customWidth="1"/>
    <col min="7685" max="7685" width="8.375" style="119" customWidth="1"/>
    <col min="7686" max="7686" width="24.625" style="119" customWidth="1"/>
    <col min="7687" max="7687" width="12.375" style="119" customWidth="1"/>
    <col min="7688" max="7688" width="14" style="119" customWidth="1"/>
    <col min="7689" max="7689" width="12.375" style="119" customWidth="1"/>
    <col min="7690" max="7690" width="8.375" style="119" customWidth="1"/>
    <col min="7691" max="7936" width="9" style="119"/>
    <col min="7937" max="7937" width="24.625" style="119" customWidth="1"/>
    <col min="7938" max="7939" width="12.5" style="119" customWidth="1"/>
    <col min="7940" max="7940" width="13.625" style="119" customWidth="1"/>
    <col min="7941" max="7941" width="8.375" style="119" customWidth="1"/>
    <col min="7942" max="7942" width="24.625" style="119" customWidth="1"/>
    <col min="7943" max="7943" width="12.375" style="119" customWidth="1"/>
    <col min="7944" max="7944" width="14" style="119" customWidth="1"/>
    <col min="7945" max="7945" width="12.375" style="119" customWidth="1"/>
    <col min="7946" max="7946" width="8.375" style="119" customWidth="1"/>
    <col min="7947" max="8192" width="9" style="119"/>
    <col min="8193" max="8193" width="24.625" style="119" customWidth="1"/>
    <col min="8194" max="8195" width="12.5" style="119" customWidth="1"/>
    <col min="8196" max="8196" width="13.625" style="119" customWidth="1"/>
    <col min="8197" max="8197" width="8.375" style="119" customWidth="1"/>
    <col min="8198" max="8198" width="24.625" style="119" customWidth="1"/>
    <col min="8199" max="8199" width="12.375" style="119" customWidth="1"/>
    <col min="8200" max="8200" width="14" style="119" customWidth="1"/>
    <col min="8201" max="8201" width="12.375" style="119" customWidth="1"/>
    <col min="8202" max="8202" width="8.375" style="119" customWidth="1"/>
    <col min="8203" max="8448" width="9" style="119"/>
    <col min="8449" max="8449" width="24.625" style="119" customWidth="1"/>
    <col min="8450" max="8451" width="12.5" style="119" customWidth="1"/>
    <col min="8452" max="8452" width="13.625" style="119" customWidth="1"/>
    <col min="8453" max="8453" width="8.375" style="119" customWidth="1"/>
    <col min="8454" max="8454" width="24.625" style="119" customWidth="1"/>
    <col min="8455" max="8455" width="12.375" style="119" customWidth="1"/>
    <col min="8456" max="8456" width="14" style="119" customWidth="1"/>
    <col min="8457" max="8457" width="12.375" style="119" customWidth="1"/>
    <col min="8458" max="8458" width="8.375" style="119" customWidth="1"/>
    <col min="8459" max="8704" width="9" style="119"/>
    <col min="8705" max="8705" width="24.625" style="119" customWidth="1"/>
    <col min="8706" max="8707" width="12.5" style="119" customWidth="1"/>
    <col min="8708" max="8708" width="13.625" style="119" customWidth="1"/>
    <col min="8709" max="8709" width="8.375" style="119" customWidth="1"/>
    <col min="8710" max="8710" width="24.625" style="119" customWidth="1"/>
    <col min="8711" max="8711" width="12.375" style="119" customWidth="1"/>
    <col min="8712" max="8712" width="14" style="119" customWidth="1"/>
    <col min="8713" max="8713" width="12.375" style="119" customWidth="1"/>
    <col min="8714" max="8714" width="8.375" style="119" customWidth="1"/>
    <col min="8715" max="8960" width="9" style="119"/>
    <col min="8961" max="8961" width="24.625" style="119" customWidth="1"/>
    <col min="8962" max="8963" width="12.5" style="119" customWidth="1"/>
    <col min="8964" max="8964" width="13.625" style="119" customWidth="1"/>
    <col min="8965" max="8965" width="8.375" style="119" customWidth="1"/>
    <col min="8966" max="8966" width="24.625" style="119" customWidth="1"/>
    <col min="8967" max="8967" width="12.375" style="119" customWidth="1"/>
    <col min="8968" max="8968" width="14" style="119" customWidth="1"/>
    <col min="8969" max="8969" width="12.375" style="119" customWidth="1"/>
    <col min="8970" max="8970" width="8.375" style="119" customWidth="1"/>
    <col min="8971" max="9216" width="9" style="119"/>
    <col min="9217" max="9217" width="24.625" style="119" customWidth="1"/>
    <col min="9218" max="9219" width="12.5" style="119" customWidth="1"/>
    <col min="9220" max="9220" width="13.625" style="119" customWidth="1"/>
    <col min="9221" max="9221" width="8.375" style="119" customWidth="1"/>
    <col min="9222" max="9222" width="24.625" style="119" customWidth="1"/>
    <col min="9223" max="9223" width="12.375" style="119" customWidth="1"/>
    <col min="9224" max="9224" width="14" style="119" customWidth="1"/>
    <col min="9225" max="9225" width="12.375" style="119" customWidth="1"/>
    <col min="9226" max="9226" width="8.375" style="119" customWidth="1"/>
    <col min="9227" max="9472" width="9" style="119"/>
    <col min="9473" max="9473" width="24.625" style="119" customWidth="1"/>
    <col min="9474" max="9475" width="12.5" style="119" customWidth="1"/>
    <col min="9476" max="9476" width="13.625" style="119" customWidth="1"/>
    <col min="9477" max="9477" width="8.375" style="119" customWidth="1"/>
    <col min="9478" max="9478" width="24.625" style="119" customWidth="1"/>
    <col min="9479" max="9479" width="12.375" style="119" customWidth="1"/>
    <col min="9480" max="9480" width="14" style="119" customWidth="1"/>
    <col min="9481" max="9481" width="12.375" style="119" customWidth="1"/>
    <col min="9482" max="9482" width="8.375" style="119" customWidth="1"/>
    <col min="9483" max="9728" width="9" style="119"/>
    <col min="9729" max="9729" width="24.625" style="119" customWidth="1"/>
    <col min="9730" max="9731" width="12.5" style="119" customWidth="1"/>
    <col min="9732" max="9732" width="13.625" style="119" customWidth="1"/>
    <col min="9733" max="9733" width="8.375" style="119" customWidth="1"/>
    <col min="9734" max="9734" width="24.625" style="119" customWidth="1"/>
    <col min="9735" max="9735" width="12.375" style="119" customWidth="1"/>
    <col min="9736" max="9736" width="14" style="119" customWidth="1"/>
    <col min="9737" max="9737" width="12.375" style="119" customWidth="1"/>
    <col min="9738" max="9738" width="8.375" style="119" customWidth="1"/>
    <col min="9739" max="9984" width="9" style="119"/>
    <col min="9985" max="9985" width="24.625" style="119" customWidth="1"/>
    <col min="9986" max="9987" width="12.5" style="119" customWidth="1"/>
    <col min="9988" max="9988" width="13.625" style="119" customWidth="1"/>
    <col min="9989" max="9989" width="8.375" style="119" customWidth="1"/>
    <col min="9990" max="9990" width="24.625" style="119" customWidth="1"/>
    <col min="9991" max="9991" width="12.375" style="119" customWidth="1"/>
    <col min="9992" max="9992" width="14" style="119" customWidth="1"/>
    <col min="9993" max="9993" width="12.375" style="119" customWidth="1"/>
    <col min="9994" max="9994" width="8.375" style="119" customWidth="1"/>
    <col min="9995" max="10240" width="9" style="119"/>
    <col min="10241" max="10241" width="24.625" style="119" customWidth="1"/>
    <col min="10242" max="10243" width="12.5" style="119" customWidth="1"/>
    <col min="10244" max="10244" width="13.625" style="119" customWidth="1"/>
    <col min="10245" max="10245" width="8.375" style="119" customWidth="1"/>
    <col min="10246" max="10246" width="24.625" style="119" customWidth="1"/>
    <col min="10247" max="10247" width="12.375" style="119" customWidth="1"/>
    <col min="10248" max="10248" width="14" style="119" customWidth="1"/>
    <col min="10249" max="10249" width="12.375" style="119" customWidth="1"/>
    <col min="10250" max="10250" width="8.375" style="119" customWidth="1"/>
    <col min="10251" max="10496" width="9" style="119"/>
    <col min="10497" max="10497" width="24.625" style="119" customWidth="1"/>
    <col min="10498" max="10499" width="12.5" style="119" customWidth="1"/>
    <col min="10500" max="10500" width="13.625" style="119" customWidth="1"/>
    <col min="10501" max="10501" width="8.375" style="119" customWidth="1"/>
    <col min="10502" max="10502" width="24.625" style="119" customWidth="1"/>
    <col min="10503" max="10503" width="12.375" style="119" customWidth="1"/>
    <col min="10504" max="10504" width="14" style="119" customWidth="1"/>
    <col min="10505" max="10505" width="12.375" style="119" customWidth="1"/>
    <col min="10506" max="10506" width="8.375" style="119" customWidth="1"/>
    <col min="10507" max="10752" width="9" style="119"/>
    <col min="10753" max="10753" width="24.625" style="119" customWidth="1"/>
    <col min="10754" max="10755" width="12.5" style="119" customWidth="1"/>
    <col min="10756" max="10756" width="13.625" style="119" customWidth="1"/>
    <col min="10757" max="10757" width="8.375" style="119" customWidth="1"/>
    <col min="10758" max="10758" width="24.625" style="119" customWidth="1"/>
    <col min="10759" max="10759" width="12.375" style="119" customWidth="1"/>
    <col min="10760" max="10760" width="14" style="119" customWidth="1"/>
    <col min="10761" max="10761" width="12.375" style="119" customWidth="1"/>
    <col min="10762" max="10762" width="8.375" style="119" customWidth="1"/>
    <col min="10763" max="11008" width="9" style="119"/>
    <col min="11009" max="11009" width="24.625" style="119" customWidth="1"/>
    <col min="11010" max="11011" width="12.5" style="119" customWidth="1"/>
    <col min="11012" max="11012" width="13.625" style="119" customWidth="1"/>
    <col min="11013" max="11013" width="8.375" style="119" customWidth="1"/>
    <col min="11014" max="11014" width="24.625" style="119" customWidth="1"/>
    <col min="11015" max="11015" width="12.375" style="119" customWidth="1"/>
    <col min="11016" max="11016" width="14" style="119" customWidth="1"/>
    <col min="11017" max="11017" width="12.375" style="119" customWidth="1"/>
    <col min="11018" max="11018" width="8.375" style="119" customWidth="1"/>
    <col min="11019" max="11264" width="9" style="119"/>
    <col min="11265" max="11265" width="24.625" style="119" customWidth="1"/>
    <col min="11266" max="11267" width="12.5" style="119" customWidth="1"/>
    <col min="11268" max="11268" width="13.625" style="119" customWidth="1"/>
    <col min="11269" max="11269" width="8.375" style="119" customWidth="1"/>
    <col min="11270" max="11270" width="24.625" style="119" customWidth="1"/>
    <col min="11271" max="11271" width="12.375" style="119" customWidth="1"/>
    <col min="11272" max="11272" width="14" style="119" customWidth="1"/>
    <col min="11273" max="11273" width="12.375" style="119" customWidth="1"/>
    <col min="11274" max="11274" width="8.375" style="119" customWidth="1"/>
    <col min="11275" max="11520" width="9" style="119"/>
    <col min="11521" max="11521" width="24.625" style="119" customWidth="1"/>
    <col min="11522" max="11523" width="12.5" style="119" customWidth="1"/>
    <col min="11524" max="11524" width="13.625" style="119" customWidth="1"/>
    <col min="11525" max="11525" width="8.375" style="119" customWidth="1"/>
    <col min="11526" max="11526" width="24.625" style="119" customWidth="1"/>
    <col min="11527" max="11527" width="12.375" style="119" customWidth="1"/>
    <col min="11528" max="11528" width="14" style="119" customWidth="1"/>
    <col min="11529" max="11529" width="12.375" style="119" customWidth="1"/>
    <col min="11530" max="11530" width="8.375" style="119" customWidth="1"/>
    <col min="11531" max="11776" width="9" style="119"/>
    <col min="11777" max="11777" width="24.625" style="119" customWidth="1"/>
    <col min="11778" max="11779" width="12.5" style="119" customWidth="1"/>
    <col min="11780" max="11780" width="13.625" style="119" customWidth="1"/>
    <col min="11781" max="11781" width="8.375" style="119" customWidth="1"/>
    <col min="11782" max="11782" width="24.625" style="119" customWidth="1"/>
    <col min="11783" max="11783" width="12.375" style="119" customWidth="1"/>
    <col min="11784" max="11784" width="14" style="119" customWidth="1"/>
    <col min="11785" max="11785" width="12.375" style="119" customWidth="1"/>
    <col min="11786" max="11786" width="8.375" style="119" customWidth="1"/>
    <col min="11787" max="12032" width="9" style="119"/>
    <col min="12033" max="12033" width="24.625" style="119" customWidth="1"/>
    <col min="12034" max="12035" width="12.5" style="119" customWidth="1"/>
    <col min="12036" max="12036" width="13.625" style="119" customWidth="1"/>
    <col min="12037" max="12037" width="8.375" style="119" customWidth="1"/>
    <col min="12038" max="12038" width="24.625" style="119" customWidth="1"/>
    <col min="12039" max="12039" width="12.375" style="119" customWidth="1"/>
    <col min="12040" max="12040" width="14" style="119" customWidth="1"/>
    <col min="12041" max="12041" width="12.375" style="119" customWidth="1"/>
    <col min="12042" max="12042" width="8.375" style="119" customWidth="1"/>
    <col min="12043" max="12288" width="9" style="119"/>
    <col min="12289" max="12289" width="24.625" style="119" customWidth="1"/>
    <col min="12290" max="12291" width="12.5" style="119" customWidth="1"/>
    <col min="12292" max="12292" width="13.625" style="119" customWidth="1"/>
    <col min="12293" max="12293" width="8.375" style="119" customWidth="1"/>
    <col min="12294" max="12294" width="24.625" style="119" customWidth="1"/>
    <col min="12295" max="12295" width="12.375" style="119" customWidth="1"/>
    <col min="12296" max="12296" width="14" style="119" customWidth="1"/>
    <col min="12297" max="12297" width="12.375" style="119" customWidth="1"/>
    <col min="12298" max="12298" width="8.375" style="119" customWidth="1"/>
    <col min="12299" max="12544" width="9" style="119"/>
    <col min="12545" max="12545" width="24.625" style="119" customWidth="1"/>
    <col min="12546" max="12547" width="12.5" style="119" customWidth="1"/>
    <col min="12548" max="12548" width="13.625" style="119" customWidth="1"/>
    <col min="12549" max="12549" width="8.375" style="119" customWidth="1"/>
    <col min="12550" max="12550" width="24.625" style="119" customWidth="1"/>
    <col min="12551" max="12551" width="12.375" style="119" customWidth="1"/>
    <col min="12552" max="12552" width="14" style="119" customWidth="1"/>
    <col min="12553" max="12553" width="12.375" style="119" customWidth="1"/>
    <col min="12554" max="12554" width="8.375" style="119" customWidth="1"/>
    <col min="12555" max="12800" width="9" style="119"/>
    <col min="12801" max="12801" width="24.625" style="119" customWidth="1"/>
    <col min="12802" max="12803" width="12.5" style="119" customWidth="1"/>
    <col min="12804" max="12804" width="13.625" style="119" customWidth="1"/>
    <col min="12805" max="12805" width="8.375" style="119" customWidth="1"/>
    <col min="12806" max="12806" width="24.625" style="119" customWidth="1"/>
    <col min="12807" max="12807" width="12.375" style="119" customWidth="1"/>
    <col min="12808" max="12808" width="14" style="119" customWidth="1"/>
    <col min="12809" max="12809" width="12.375" style="119" customWidth="1"/>
    <col min="12810" max="12810" width="8.375" style="119" customWidth="1"/>
    <col min="12811" max="13056" width="9" style="119"/>
    <col min="13057" max="13057" width="24.625" style="119" customWidth="1"/>
    <col min="13058" max="13059" width="12.5" style="119" customWidth="1"/>
    <col min="13060" max="13060" width="13.625" style="119" customWidth="1"/>
    <col min="13061" max="13061" width="8.375" style="119" customWidth="1"/>
    <col min="13062" max="13062" width="24.625" style="119" customWidth="1"/>
    <col min="13063" max="13063" width="12.375" style="119" customWidth="1"/>
    <col min="13064" max="13064" width="14" style="119" customWidth="1"/>
    <col min="13065" max="13065" width="12.375" style="119" customWidth="1"/>
    <col min="13066" max="13066" width="8.375" style="119" customWidth="1"/>
    <col min="13067" max="13312" width="9" style="119"/>
    <col min="13313" max="13313" width="24.625" style="119" customWidth="1"/>
    <col min="13314" max="13315" width="12.5" style="119" customWidth="1"/>
    <col min="13316" max="13316" width="13.625" style="119" customWidth="1"/>
    <col min="13317" max="13317" width="8.375" style="119" customWidth="1"/>
    <col min="13318" max="13318" width="24.625" style="119" customWidth="1"/>
    <col min="13319" max="13319" width="12.375" style="119" customWidth="1"/>
    <col min="13320" max="13320" width="14" style="119" customWidth="1"/>
    <col min="13321" max="13321" width="12.375" style="119" customWidth="1"/>
    <col min="13322" max="13322" width="8.375" style="119" customWidth="1"/>
    <col min="13323" max="13568" width="9" style="119"/>
    <col min="13569" max="13569" width="24.625" style="119" customWidth="1"/>
    <col min="13570" max="13571" width="12.5" style="119" customWidth="1"/>
    <col min="13572" max="13572" width="13.625" style="119" customWidth="1"/>
    <col min="13573" max="13573" width="8.375" style="119" customWidth="1"/>
    <col min="13574" max="13574" width="24.625" style="119" customWidth="1"/>
    <col min="13575" max="13575" width="12.375" style="119" customWidth="1"/>
    <col min="13576" max="13576" width="14" style="119" customWidth="1"/>
    <col min="13577" max="13577" width="12.375" style="119" customWidth="1"/>
    <col min="13578" max="13578" width="8.375" style="119" customWidth="1"/>
    <col min="13579" max="13824" width="9" style="119"/>
    <col min="13825" max="13825" width="24.625" style="119" customWidth="1"/>
    <col min="13826" max="13827" width="12.5" style="119" customWidth="1"/>
    <col min="13828" max="13828" width="13.625" style="119" customWidth="1"/>
    <col min="13829" max="13829" width="8.375" style="119" customWidth="1"/>
    <col min="13830" max="13830" width="24.625" style="119" customWidth="1"/>
    <col min="13831" max="13831" width="12.375" style="119" customWidth="1"/>
    <col min="13832" max="13832" width="14" style="119" customWidth="1"/>
    <col min="13833" max="13833" width="12.375" style="119" customWidth="1"/>
    <col min="13834" max="13834" width="8.375" style="119" customWidth="1"/>
    <col min="13835" max="14080" width="9" style="119"/>
    <col min="14081" max="14081" width="24.625" style="119" customWidth="1"/>
    <col min="14082" max="14083" width="12.5" style="119" customWidth="1"/>
    <col min="14084" max="14084" width="13.625" style="119" customWidth="1"/>
    <col min="14085" max="14085" width="8.375" style="119" customWidth="1"/>
    <col min="14086" max="14086" width="24.625" style="119" customWidth="1"/>
    <col min="14087" max="14087" width="12.375" style="119" customWidth="1"/>
    <col min="14088" max="14088" width="14" style="119" customWidth="1"/>
    <col min="14089" max="14089" width="12.375" style="119" customWidth="1"/>
    <col min="14090" max="14090" width="8.375" style="119" customWidth="1"/>
    <col min="14091" max="14336" width="9" style="119"/>
    <col min="14337" max="14337" width="24.625" style="119" customWidth="1"/>
    <col min="14338" max="14339" width="12.5" style="119" customWidth="1"/>
    <col min="14340" max="14340" width="13.625" style="119" customWidth="1"/>
    <col min="14341" max="14341" width="8.375" style="119" customWidth="1"/>
    <col min="14342" max="14342" width="24.625" style="119" customWidth="1"/>
    <col min="14343" max="14343" width="12.375" style="119" customWidth="1"/>
    <col min="14344" max="14344" width="14" style="119" customWidth="1"/>
    <col min="14345" max="14345" width="12.375" style="119" customWidth="1"/>
    <col min="14346" max="14346" width="8.375" style="119" customWidth="1"/>
    <col min="14347" max="14592" width="9" style="119"/>
    <col min="14593" max="14593" width="24.625" style="119" customWidth="1"/>
    <col min="14594" max="14595" width="12.5" style="119" customWidth="1"/>
    <col min="14596" max="14596" width="13.625" style="119" customWidth="1"/>
    <col min="14597" max="14597" width="8.375" style="119" customWidth="1"/>
    <col min="14598" max="14598" width="24.625" style="119" customWidth="1"/>
    <col min="14599" max="14599" width="12.375" style="119" customWidth="1"/>
    <col min="14600" max="14600" width="14" style="119" customWidth="1"/>
    <col min="14601" max="14601" width="12.375" style="119" customWidth="1"/>
    <col min="14602" max="14602" width="8.375" style="119" customWidth="1"/>
    <col min="14603" max="14848" width="9" style="119"/>
    <col min="14849" max="14849" width="24.625" style="119" customWidth="1"/>
    <col min="14850" max="14851" width="12.5" style="119" customWidth="1"/>
    <col min="14852" max="14852" width="13.625" style="119" customWidth="1"/>
    <col min="14853" max="14853" width="8.375" style="119" customWidth="1"/>
    <col min="14854" max="14854" width="24.625" style="119" customWidth="1"/>
    <col min="14855" max="14855" width="12.375" style="119" customWidth="1"/>
    <col min="14856" max="14856" width="14" style="119" customWidth="1"/>
    <col min="14857" max="14857" width="12.375" style="119" customWidth="1"/>
    <col min="14858" max="14858" width="8.375" style="119" customWidth="1"/>
    <col min="14859" max="15104" width="9" style="119"/>
    <col min="15105" max="15105" width="24.625" style="119" customWidth="1"/>
    <col min="15106" max="15107" width="12.5" style="119" customWidth="1"/>
    <col min="15108" max="15108" width="13.625" style="119" customWidth="1"/>
    <col min="15109" max="15109" width="8.375" style="119" customWidth="1"/>
    <col min="15110" max="15110" width="24.625" style="119" customWidth="1"/>
    <col min="15111" max="15111" width="12.375" style="119" customWidth="1"/>
    <col min="15112" max="15112" width="14" style="119" customWidth="1"/>
    <col min="15113" max="15113" width="12.375" style="119" customWidth="1"/>
    <col min="15114" max="15114" width="8.375" style="119" customWidth="1"/>
    <col min="15115" max="15360" width="9" style="119"/>
    <col min="15361" max="15361" width="24.625" style="119" customWidth="1"/>
    <col min="15362" max="15363" width="12.5" style="119" customWidth="1"/>
    <col min="15364" max="15364" width="13.625" style="119" customWidth="1"/>
    <col min="15365" max="15365" width="8.375" style="119" customWidth="1"/>
    <col min="15366" max="15366" width="24.625" style="119" customWidth="1"/>
    <col min="15367" max="15367" width="12.375" style="119" customWidth="1"/>
    <col min="15368" max="15368" width="14" style="119" customWidth="1"/>
    <col min="15369" max="15369" width="12.375" style="119" customWidth="1"/>
    <col min="15370" max="15370" width="8.375" style="119" customWidth="1"/>
    <col min="15371" max="15616" width="9" style="119"/>
    <col min="15617" max="15617" width="24.625" style="119" customWidth="1"/>
    <col min="15618" max="15619" width="12.5" style="119" customWidth="1"/>
    <col min="15620" max="15620" width="13.625" style="119" customWidth="1"/>
    <col min="15621" max="15621" width="8.375" style="119" customWidth="1"/>
    <col min="15622" max="15622" width="24.625" style="119" customWidth="1"/>
    <col min="15623" max="15623" width="12.375" style="119" customWidth="1"/>
    <col min="15624" max="15624" width="14" style="119" customWidth="1"/>
    <col min="15625" max="15625" width="12.375" style="119" customWidth="1"/>
    <col min="15626" max="15626" width="8.375" style="119" customWidth="1"/>
    <col min="15627" max="15872" width="9" style="119"/>
    <col min="15873" max="15873" width="24.625" style="119" customWidth="1"/>
    <col min="15874" max="15875" width="12.5" style="119" customWidth="1"/>
    <col min="15876" max="15876" width="13.625" style="119" customWidth="1"/>
    <col min="15877" max="15877" width="8.375" style="119" customWidth="1"/>
    <col min="15878" max="15878" width="24.625" style="119" customWidth="1"/>
    <col min="15879" max="15879" width="12.375" style="119" customWidth="1"/>
    <col min="15880" max="15880" width="14" style="119" customWidth="1"/>
    <col min="15881" max="15881" width="12.375" style="119" customWidth="1"/>
    <col min="15882" max="15882" width="8.375" style="119" customWidth="1"/>
    <col min="15883" max="16128" width="9" style="119"/>
    <col min="16129" max="16129" width="24.625" style="119" customWidth="1"/>
    <col min="16130" max="16131" width="12.5" style="119" customWidth="1"/>
    <col min="16132" max="16132" width="13.625" style="119" customWidth="1"/>
    <col min="16133" max="16133" width="8.375" style="119" customWidth="1"/>
    <col min="16134" max="16134" width="24.625" style="119" customWidth="1"/>
    <col min="16135" max="16135" width="12.375" style="119" customWidth="1"/>
    <col min="16136" max="16136" width="14" style="119" customWidth="1"/>
    <col min="16137" max="16137" width="12.375" style="119" customWidth="1"/>
    <col min="16138" max="16138" width="8.375" style="119" customWidth="1"/>
    <col min="16139" max="16384" width="9" style="119"/>
  </cols>
  <sheetData>
    <row r="1" spans="1:1">
      <c r="A1" s="120" t="s">
        <v>0</v>
      </c>
    </row>
    <row r="2" ht="22.5" spans="1:10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49"/>
    </row>
    <row r="3" spans="1:10">
      <c r="A3" s="122" t="s">
        <v>2</v>
      </c>
      <c r="B3" s="122"/>
      <c r="C3" s="122"/>
      <c r="D3" s="123"/>
      <c r="E3" s="124"/>
      <c r="F3" s="125"/>
      <c r="G3" s="125"/>
      <c r="H3" s="125"/>
      <c r="I3" s="150" t="s">
        <v>3</v>
      </c>
      <c r="J3" s="150"/>
    </row>
    <row r="4" ht="24" spans="1:10">
      <c r="A4" s="126" t="s">
        <v>4</v>
      </c>
      <c r="B4" s="126" t="s">
        <v>5</v>
      </c>
      <c r="C4" s="126" t="s">
        <v>6</v>
      </c>
      <c r="D4" s="127" t="s">
        <v>7</v>
      </c>
      <c r="E4" s="128" t="s">
        <v>8</v>
      </c>
      <c r="F4" s="126" t="s">
        <v>4</v>
      </c>
      <c r="G4" s="126" t="s">
        <v>5</v>
      </c>
      <c r="H4" s="126" t="s">
        <v>6</v>
      </c>
      <c r="I4" s="151" t="s">
        <v>7</v>
      </c>
      <c r="J4" s="128" t="s">
        <v>9</v>
      </c>
    </row>
    <row r="5" ht="23.25" hidden="1" customHeight="1" spans="1:10">
      <c r="A5" s="129" t="s">
        <v>10</v>
      </c>
      <c r="B5" s="130">
        <f>SUM(B6,B7,B8,B9,B14,B18,B24)</f>
        <v>20985.3</v>
      </c>
      <c r="C5" s="130">
        <f>SUM(C6,C7,C8,C9,C14,C18,C24)</f>
        <v>20540.8</v>
      </c>
      <c r="D5" s="130">
        <f>SUM(D6,D7,D8,D9,D14,D18,D24)</f>
        <v>12652.6</v>
      </c>
      <c r="E5" s="131">
        <f t="shared" ref="E5:E12" si="0">D5/C5*100</f>
        <v>61.5974061380277</v>
      </c>
      <c r="F5" s="129" t="s">
        <v>11</v>
      </c>
      <c r="G5" s="132">
        <f>SUM(G6:G15,G16,G17,G18,G19,G20)</f>
        <v>20985.3</v>
      </c>
      <c r="H5" s="132">
        <f>SUM(H6:H15,H16,H17,H18,H19,H20)</f>
        <v>20540.8</v>
      </c>
      <c r="I5" s="132">
        <f>SUM(I6:I15,I16,I17,I18,I19,I20)</f>
        <v>13714.9</v>
      </c>
      <c r="J5" s="152">
        <f t="shared" ref="J5:J20" si="1">I5/H5*100</f>
        <v>66.7690644960274</v>
      </c>
    </row>
    <row r="6" ht="23.25" customHeight="1" spans="1:10">
      <c r="A6" s="133" t="s">
        <v>12</v>
      </c>
      <c r="B6" s="133">
        <v>819.6</v>
      </c>
      <c r="C6" s="133">
        <v>819.6</v>
      </c>
      <c r="D6" s="134">
        <v>1191.9</v>
      </c>
      <c r="E6" s="135">
        <f t="shared" si="0"/>
        <v>145.424597364568</v>
      </c>
      <c r="F6" s="136" t="s">
        <v>13</v>
      </c>
      <c r="G6" s="136">
        <v>1561</v>
      </c>
      <c r="H6" s="136">
        <v>1630.3</v>
      </c>
      <c r="I6" s="153">
        <v>1662.1</v>
      </c>
      <c r="J6" s="154">
        <f t="shared" si="1"/>
        <v>101.950561246396</v>
      </c>
    </row>
    <row r="7" ht="23.25" customHeight="1" spans="1:10">
      <c r="A7" s="137" t="s">
        <v>14</v>
      </c>
      <c r="B7" s="137">
        <v>41.4</v>
      </c>
      <c r="C7" s="137">
        <v>41.4</v>
      </c>
      <c r="D7" s="134">
        <v>41.4</v>
      </c>
      <c r="E7" s="135">
        <f t="shared" si="0"/>
        <v>100</v>
      </c>
      <c r="F7" s="136" t="s">
        <v>15</v>
      </c>
      <c r="G7" s="136">
        <v>378.5</v>
      </c>
      <c r="H7" s="136">
        <v>525.3</v>
      </c>
      <c r="I7" s="153">
        <v>390.4</v>
      </c>
      <c r="J7" s="154">
        <f t="shared" si="1"/>
        <v>74.3194365124691</v>
      </c>
    </row>
    <row r="8" ht="23.25" customHeight="1" spans="1:10">
      <c r="A8" s="137" t="s">
        <v>16</v>
      </c>
      <c r="B8" s="137">
        <v>20</v>
      </c>
      <c r="C8" s="137">
        <v>20</v>
      </c>
      <c r="D8" s="138">
        <v>100</v>
      </c>
      <c r="E8" s="135">
        <f t="shared" si="0"/>
        <v>500</v>
      </c>
      <c r="F8" s="139" t="s">
        <v>17</v>
      </c>
      <c r="G8" s="136">
        <v>2208</v>
      </c>
      <c r="H8" s="136">
        <v>1204</v>
      </c>
      <c r="I8" s="153">
        <v>1366</v>
      </c>
      <c r="J8" s="154">
        <f t="shared" si="1"/>
        <v>113.455149501661</v>
      </c>
    </row>
    <row r="9" ht="23.25" customHeight="1" spans="1:10">
      <c r="A9" s="137" t="s">
        <v>18</v>
      </c>
      <c r="B9" s="137">
        <v>2866</v>
      </c>
      <c r="C9" s="137">
        <v>2866</v>
      </c>
      <c r="D9" s="138">
        <v>2116.7</v>
      </c>
      <c r="E9" s="135">
        <f t="shared" si="0"/>
        <v>73.8555478018144</v>
      </c>
      <c r="F9" s="136" t="s">
        <v>19</v>
      </c>
      <c r="G9" s="136">
        <v>186.7</v>
      </c>
      <c r="H9" s="136">
        <v>142.7</v>
      </c>
      <c r="I9" s="153">
        <v>116.5</v>
      </c>
      <c r="J9" s="154">
        <f t="shared" si="1"/>
        <v>81.6398037841626</v>
      </c>
    </row>
    <row r="10" ht="23.25" customHeight="1" spans="1:10">
      <c r="A10" s="137" t="s">
        <v>20</v>
      </c>
      <c r="B10" s="137">
        <v>1786</v>
      </c>
      <c r="C10" s="137">
        <v>1786</v>
      </c>
      <c r="D10" s="138">
        <v>1641.9</v>
      </c>
      <c r="E10" s="135">
        <f t="shared" si="0"/>
        <v>91.9316909294513</v>
      </c>
      <c r="F10" s="136" t="s">
        <v>21</v>
      </c>
      <c r="G10" s="136">
        <v>1412.6</v>
      </c>
      <c r="H10" s="136">
        <v>1201</v>
      </c>
      <c r="I10" s="153">
        <v>1102.9</v>
      </c>
      <c r="J10" s="154">
        <f t="shared" si="1"/>
        <v>91.8318068276436</v>
      </c>
    </row>
    <row r="11" ht="23.25" customHeight="1" spans="1:11">
      <c r="A11" s="137" t="s">
        <v>22</v>
      </c>
      <c r="B11" s="137">
        <v>10</v>
      </c>
      <c r="C11" s="137">
        <v>10</v>
      </c>
      <c r="D11" s="140">
        <v>81.4</v>
      </c>
      <c r="E11" s="135">
        <f t="shared" si="0"/>
        <v>814</v>
      </c>
      <c r="F11" s="136" t="s">
        <v>23</v>
      </c>
      <c r="G11" s="136">
        <v>135.1</v>
      </c>
      <c r="H11" s="136">
        <v>135.1</v>
      </c>
      <c r="I11" s="155">
        <v>112.7</v>
      </c>
      <c r="J11" s="156">
        <f t="shared" si="1"/>
        <v>83.419689119171</v>
      </c>
      <c r="K11" s="11"/>
    </row>
    <row r="12" ht="23.25" customHeight="1" spans="1:11">
      <c r="A12" s="137" t="s">
        <v>24</v>
      </c>
      <c r="B12" s="137">
        <v>1070</v>
      </c>
      <c r="C12" s="137">
        <v>1070</v>
      </c>
      <c r="D12" s="138">
        <v>393.4</v>
      </c>
      <c r="E12" s="135">
        <f t="shared" si="0"/>
        <v>36.7663551401869</v>
      </c>
      <c r="F12" s="136" t="s">
        <v>25</v>
      </c>
      <c r="G12" s="136">
        <v>3144.7</v>
      </c>
      <c r="H12" s="136">
        <v>2383.2</v>
      </c>
      <c r="I12" s="155">
        <v>711.1</v>
      </c>
      <c r="J12" s="156">
        <f t="shared" si="1"/>
        <v>29.8380328969453</v>
      </c>
      <c r="K12" s="11"/>
    </row>
    <row r="13" ht="19" customHeight="1" spans="1:11">
      <c r="A13" s="141"/>
      <c r="B13" s="141"/>
      <c r="C13" s="137"/>
      <c r="D13" s="138"/>
      <c r="E13" s="135"/>
      <c r="F13" s="139" t="s">
        <v>26</v>
      </c>
      <c r="G13" s="136">
        <v>5522.1</v>
      </c>
      <c r="H13" s="136">
        <v>6792.9</v>
      </c>
      <c r="I13" s="155">
        <v>4805.4</v>
      </c>
      <c r="J13" s="156">
        <f t="shared" si="1"/>
        <v>70.7415095172901</v>
      </c>
      <c r="K13" s="11"/>
    </row>
    <row r="14" ht="21" customHeight="1" spans="1:11">
      <c r="A14" s="137" t="s">
        <v>27</v>
      </c>
      <c r="B14" s="141">
        <f>SUM(B15:B16)</f>
        <v>6080.3</v>
      </c>
      <c r="C14" s="141">
        <f>SUM(C15:C16)</f>
        <v>4661.7</v>
      </c>
      <c r="D14" s="141">
        <f>SUM(D15:D16)</f>
        <v>3926.4</v>
      </c>
      <c r="E14" s="135">
        <f>D14/C14*100</f>
        <v>84.2267842203488</v>
      </c>
      <c r="F14" s="139" t="s">
        <v>28</v>
      </c>
      <c r="G14" s="136">
        <v>2898.7</v>
      </c>
      <c r="H14" s="136">
        <v>2201.1</v>
      </c>
      <c r="I14" s="157">
        <v>1438.9</v>
      </c>
      <c r="J14" s="156">
        <f t="shared" si="1"/>
        <v>65.3718595247831</v>
      </c>
      <c r="K14" s="11"/>
    </row>
    <row r="15" ht="19" customHeight="1" spans="1:11">
      <c r="A15" s="137" t="s">
        <v>29</v>
      </c>
      <c r="B15" s="142">
        <v>1769.6</v>
      </c>
      <c r="C15" s="142">
        <v>1788</v>
      </c>
      <c r="D15" s="138">
        <v>2374.2</v>
      </c>
      <c r="E15" s="135">
        <f>D15/C15*100</f>
        <v>132.785234899329</v>
      </c>
      <c r="F15" s="136" t="s">
        <v>30</v>
      </c>
      <c r="G15" s="136">
        <v>2120</v>
      </c>
      <c r="H15" s="136">
        <v>2490</v>
      </c>
      <c r="I15" s="155">
        <v>1167.2</v>
      </c>
      <c r="J15" s="156">
        <f t="shared" si="1"/>
        <v>46.8755020080321</v>
      </c>
      <c r="K15" s="11"/>
    </row>
    <row r="16" ht="23.25" customHeight="1" spans="1:11">
      <c r="A16" s="137" t="s">
        <v>31</v>
      </c>
      <c r="B16" s="137">
        <v>4310.7</v>
      </c>
      <c r="C16" s="137">
        <v>2873.7</v>
      </c>
      <c r="D16" s="138">
        <v>1552.2</v>
      </c>
      <c r="E16" s="135">
        <f>D16/C16*100</f>
        <v>54.0139889341267</v>
      </c>
      <c r="F16" s="136" t="s">
        <v>32</v>
      </c>
      <c r="G16" s="136">
        <v>119.5</v>
      </c>
      <c r="H16" s="136">
        <v>333.8</v>
      </c>
      <c r="I16" s="155">
        <v>149.1</v>
      </c>
      <c r="J16" s="156">
        <f t="shared" si="1"/>
        <v>44.6674655482325</v>
      </c>
      <c r="K16" s="11"/>
    </row>
    <row r="17" ht="19" customHeight="1" spans="1:11">
      <c r="A17" s="137" t="s">
        <v>33</v>
      </c>
      <c r="B17" s="137"/>
      <c r="C17" s="137"/>
      <c r="D17" s="138">
        <v>45</v>
      </c>
      <c r="E17" s="135"/>
      <c r="F17" s="139" t="s">
        <v>34</v>
      </c>
      <c r="G17" s="136">
        <v>865.1</v>
      </c>
      <c r="H17" s="136">
        <v>1065.1</v>
      </c>
      <c r="I17" s="155">
        <v>413.3</v>
      </c>
      <c r="J17" s="156">
        <f t="shared" si="1"/>
        <v>38.8038681813914</v>
      </c>
      <c r="K17" s="11"/>
    </row>
    <row r="18" ht="23.25" customHeight="1" spans="1:11">
      <c r="A18" s="137" t="s">
        <v>35</v>
      </c>
      <c r="B18" s="137">
        <v>7658</v>
      </c>
      <c r="C18" s="137">
        <v>8660.4</v>
      </c>
      <c r="D18" s="138">
        <v>2826.2</v>
      </c>
      <c r="E18" s="135">
        <f t="shared" ref="E18:E25" si="2">D18/C18*100</f>
        <v>32.6335966006189</v>
      </c>
      <c r="F18" s="139" t="s">
        <v>36</v>
      </c>
      <c r="G18" s="136">
        <v>23.5</v>
      </c>
      <c r="H18" s="136">
        <v>26.5</v>
      </c>
      <c r="I18" s="155">
        <v>20.7</v>
      </c>
      <c r="J18" s="156">
        <f t="shared" si="1"/>
        <v>78.1132075471698</v>
      </c>
      <c r="K18" s="11"/>
    </row>
    <row r="19" ht="23.25" customHeight="1" spans="1:11">
      <c r="A19" s="137" t="s">
        <v>37</v>
      </c>
      <c r="B19" s="137">
        <v>1100</v>
      </c>
      <c r="C19" s="137">
        <v>1100</v>
      </c>
      <c r="D19" s="134">
        <v>219</v>
      </c>
      <c r="E19" s="135">
        <f t="shared" si="2"/>
        <v>19.9090909090909</v>
      </c>
      <c r="F19" s="136" t="s">
        <v>38</v>
      </c>
      <c r="G19" s="136">
        <v>303.8</v>
      </c>
      <c r="H19" s="136">
        <v>303.8</v>
      </c>
      <c r="I19" s="155">
        <v>258.6</v>
      </c>
      <c r="J19" s="156">
        <f t="shared" si="1"/>
        <v>85.1217906517446</v>
      </c>
      <c r="K19" s="11"/>
    </row>
    <row r="20" ht="23.25" customHeight="1" spans="1:11">
      <c r="A20" s="137" t="s">
        <v>39</v>
      </c>
      <c r="B20" s="137">
        <v>1000</v>
      </c>
      <c r="C20" s="137">
        <v>1000</v>
      </c>
      <c r="D20" s="138">
        <v>1000</v>
      </c>
      <c r="E20" s="135">
        <f t="shared" si="2"/>
        <v>100</v>
      </c>
      <c r="F20" s="136" t="s">
        <v>40</v>
      </c>
      <c r="G20" s="136">
        <v>106</v>
      </c>
      <c r="H20" s="136">
        <v>106</v>
      </c>
      <c r="I20" s="155">
        <v>0</v>
      </c>
      <c r="J20" s="156">
        <f t="shared" si="1"/>
        <v>0</v>
      </c>
      <c r="K20" s="11"/>
    </row>
    <row r="21" ht="23.25" hidden="1" customHeight="1" spans="1:11">
      <c r="A21" s="137" t="s">
        <v>41</v>
      </c>
      <c r="B21" s="137">
        <v>250</v>
      </c>
      <c r="C21" s="137">
        <v>250</v>
      </c>
      <c r="D21" s="138"/>
      <c r="E21" s="135">
        <f t="shared" si="2"/>
        <v>0</v>
      </c>
      <c r="F21" s="141"/>
      <c r="G21" s="141"/>
      <c r="H21" s="141"/>
      <c r="I21" s="70"/>
      <c r="J21" s="72"/>
      <c r="K21" s="11"/>
    </row>
    <row r="22" ht="23.25" hidden="1" customHeight="1" spans="1:11">
      <c r="A22" s="137" t="s">
        <v>42</v>
      </c>
      <c r="B22" s="137">
        <v>559.7</v>
      </c>
      <c r="C22" s="137">
        <v>559.7</v>
      </c>
      <c r="D22" s="138"/>
      <c r="E22" s="135">
        <f t="shared" si="2"/>
        <v>0</v>
      </c>
      <c r="F22" s="139"/>
      <c r="G22" s="139"/>
      <c r="H22" s="139"/>
      <c r="I22" s="155"/>
      <c r="J22" s="156"/>
      <c r="K22" s="11"/>
    </row>
    <row r="23" ht="18" customHeight="1" spans="1:11">
      <c r="A23" s="137" t="s">
        <v>43</v>
      </c>
      <c r="B23" s="137">
        <v>4748.8</v>
      </c>
      <c r="C23" s="137">
        <v>5750.7</v>
      </c>
      <c r="D23" s="138">
        <v>1607.2</v>
      </c>
      <c r="E23" s="135">
        <f t="shared" si="2"/>
        <v>27.9479019945398</v>
      </c>
      <c r="F23" s="136"/>
      <c r="G23" s="136"/>
      <c r="H23" s="136"/>
      <c r="I23" s="155"/>
      <c r="J23" s="156"/>
      <c r="K23" s="11"/>
    </row>
    <row r="24" ht="19" customHeight="1" spans="1:11">
      <c r="A24" s="137" t="s">
        <v>44</v>
      </c>
      <c r="B24" s="137">
        <v>3500</v>
      </c>
      <c r="C24" s="137">
        <v>3471.7</v>
      </c>
      <c r="D24" s="138">
        <v>2450</v>
      </c>
      <c r="E24" s="135">
        <f t="shared" si="2"/>
        <v>70.5706138203186</v>
      </c>
      <c r="F24" s="136"/>
      <c r="G24" s="139"/>
      <c r="H24" s="139"/>
      <c r="I24" s="155"/>
      <c r="J24" s="156"/>
      <c r="K24" s="11"/>
    </row>
    <row r="25" ht="19" customHeight="1" spans="1:11">
      <c r="A25" s="143" t="s">
        <v>45</v>
      </c>
      <c r="B25" s="144">
        <f>B6+B7+B8+B9+B14+B18+B24</f>
        <v>20985.3</v>
      </c>
      <c r="C25" s="144">
        <f t="shared" ref="C25:D25" si="3">C6+C7+C8+C9+C14+C18+C24</f>
        <v>20540.8</v>
      </c>
      <c r="D25" s="144">
        <f t="shared" si="3"/>
        <v>12652.6</v>
      </c>
      <c r="E25" s="131">
        <f t="shared" si="2"/>
        <v>61.5974061380277</v>
      </c>
      <c r="F25" s="143" t="s">
        <v>46</v>
      </c>
      <c r="G25" s="145">
        <f>SUM(G6:G20)</f>
        <v>20985.3</v>
      </c>
      <c r="H25" s="145">
        <f t="shared" ref="H25:I25" si="4">SUM(H6:H20)</f>
        <v>20540.8</v>
      </c>
      <c r="I25" s="158">
        <f t="shared" si="4"/>
        <v>13714.9</v>
      </c>
      <c r="J25" s="159">
        <f>I25/H25*100</f>
        <v>66.7690644960274</v>
      </c>
      <c r="K25" s="11"/>
    </row>
    <row r="26" ht="20" customHeight="1" spans="1:11">
      <c r="A26" s="146" t="s">
        <v>47</v>
      </c>
      <c r="B26" s="137">
        <v>-3566.94</v>
      </c>
      <c r="C26" s="137">
        <v>-3566.94</v>
      </c>
      <c r="D26" s="138">
        <v>-3566.94</v>
      </c>
      <c r="E26" s="147"/>
      <c r="F26" s="146" t="s">
        <v>48</v>
      </c>
      <c r="G26" s="141"/>
      <c r="H26" s="139"/>
      <c r="I26" s="33">
        <v>-4629.24</v>
      </c>
      <c r="J26" s="156"/>
      <c r="K26" s="160"/>
    </row>
    <row r="27" ht="18" customHeight="1" spans="1:10">
      <c r="A27" s="146" t="s">
        <v>49</v>
      </c>
      <c r="B27" s="137">
        <f>B25+B26</f>
        <v>17418.36</v>
      </c>
      <c r="C27" s="137">
        <f>C25+C26</f>
        <v>16973.86</v>
      </c>
      <c r="D27" s="138">
        <f>D25+D26</f>
        <v>9085.66</v>
      </c>
      <c r="E27" s="147"/>
      <c r="F27" s="146" t="s">
        <v>49</v>
      </c>
      <c r="G27" s="141"/>
      <c r="H27" s="139"/>
      <c r="I27" s="139">
        <f>I25+I26</f>
        <v>9085.66</v>
      </c>
      <c r="J27" s="154"/>
    </row>
    <row r="28" ht="23.25" customHeight="1" spans="6:10">
      <c r="F28" s="148"/>
      <c r="G28" s="148"/>
      <c r="H28" s="148"/>
      <c r="I28" s="161"/>
      <c r="J28" s="162"/>
    </row>
    <row r="29" ht="23.25" customHeight="1" spans="10:10">
      <c r="J29" s="120"/>
    </row>
    <row r="30" spans="10:10">
      <c r="J30" s="120"/>
    </row>
    <row r="31" spans="10:10">
      <c r="J31" s="120"/>
    </row>
    <row r="32" spans="10:10">
      <c r="J32" s="120"/>
    </row>
    <row r="33" spans="6:6">
      <c r="F33" s="120"/>
    </row>
    <row r="34" spans="6:6">
      <c r="F34" s="120"/>
    </row>
    <row r="35" spans="6:6">
      <c r="F35" s="120"/>
    </row>
    <row r="36" spans="6:6">
      <c r="F36" s="120"/>
    </row>
    <row r="45" spans="1:1">
      <c r="A45" s="120" t="s">
        <v>50</v>
      </c>
    </row>
  </sheetData>
  <mergeCells count="2">
    <mergeCell ref="A2:I2"/>
    <mergeCell ref="I3:J3"/>
  </mergeCells>
  <pageMargins left="0.700694444444445" right="0.700694444444445" top="0.160416666666667" bottom="0.160416666666667" header="0.101388888888889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workbookViewId="0">
      <selection activeCell="E3" sqref="E3"/>
    </sheetView>
  </sheetViews>
  <sheetFormatPr defaultColWidth="9" defaultRowHeight="18" customHeight="1"/>
  <cols>
    <col min="1" max="1" width="42" style="82" customWidth="1"/>
    <col min="2" max="2" width="11.375" style="83" customWidth="1"/>
    <col min="3" max="3" width="12.125" style="83" customWidth="1"/>
    <col min="4" max="6" width="18.125" style="84" customWidth="1"/>
    <col min="7" max="7" width="13.125" style="82" customWidth="1"/>
    <col min="8" max="8" width="14.125" style="85" customWidth="1"/>
    <col min="9" max="16384" width="9" style="85"/>
  </cols>
  <sheetData>
    <row r="1" ht="25.5" customHeight="1" spans="1:7">
      <c r="A1" s="86" t="s">
        <v>51</v>
      </c>
      <c r="B1" s="86"/>
      <c r="C1" s="86"/>
      <c r="D1" s="86"/>
      <c r="E1" s="86"/>
      <c r="F1" s="86"/>
      <c r="G1" s="86"/>
    </row>
    <row r="2" s="77" customFormat="1" ht="21" customHeight="1" spans="1:7">
      <c r="A2" s="87" t="s">
        <v>52</v>
      </c>
      <c r="B2" s="88"/>
      <c r="C2" s="88"/>
      <c r="D2" s="89"/>
      <c r="E2" s="89"/>
      <c r="F2" s="89"/>
      <c r="G2" s="90" t="s">
        <v>53</v>
      </c>
    </row>
    <row r="3" s="78" customFormat="1" ht="33.75" customHeight="1" spans="1:7">
      <c r="A3" s="91" t="s">
        <v>54</v>
      </c>
      <c r="B3" s="91" t="s">
        <v>55</v>
      </c>
      <c r="C3" s="91" t="s">
        <v>56</v>
      </c>
      <c r="D3" s="91" t="s">
        <v>57</v>
      </c>
      <c r="E3" s="91" t="s">
        <v>7</v>
      </c>
      <c r="F3" s="91" t="s">
        <v>8</v>
      </c>
      <c r="G3" s="92" t="s">
        <v>58</v>
      </c>
    </row>
    <row r="4" s="78" customFormat="1" ht="15.95" customHeight="1" spans="1:7">
      <c r="A4" s="93" t="s">
        <v>59</v>
      </c>
      <c r="B4" s="94">
        <f>B5+B6+B11+B23+B10</f>
        <v>5516.6</v>
      </c>
      <c r="C4" s="94">
        <f>C5+C6+C11+C23+C10</f>
        <v>18.4</v>
      </c>
      <c r="D4" s="95">
        <f>B4+C4</f>
        <v>5535</v>
      </c>
      <c r="E4" s="95">
        <f>SUM(E5:E6,E10:E11,E23)</f>
        <v>4182.3</v>
      </c>
      <c r="F4" s="95">
        <f>E4/D4*100</f>
        <v>75.5609756097561</v>
      </c>
      <c r="G4" s="96"/>
    </row>
    <row r="5" s="79" customFormat="1" ht="15.95" customHeight="1" spans="1:7">
      <c r="A5" s="97" t="s">
        <v>60</v>
      </c>
      <c r="B5" s="98">
        <v>819.6</v>
      </c>
      <c r="C5" s="99"/>
      <c r="D5" s="100">
        <f t="shared" ref="D5:D45" si="0">B5+C5</f>
        <v>819.6</v>
      </c>
      <c r="E5" s="100">
        <v>1191.9</v>
      </c>
      <c r="F5" s="100">
        <f>E5/D5*100</f>
        <v>145.424597364568</v>
      </c>
      <c r="G5" s="96"/>
    </row>
    <row r="6" s="78" customFormat="1" ht="15.95" customHeight="1" spans="1:7">
      <c r="A6" s="101" t="s">
        <v>61</v>
      </c>
      <c r="B6" s="98">
        <f>SUM(B7:B9)</f>
        <v>41.4</v>
      </c>
      <c r="C6" s="99"/>
      <c r="D6" s="100">
        <f t="shared" si="0"/>
        <v>41.4</v>
      </c>
      <c r="E6" s="100">
        <v>41.4</v>
      </c>
      <c r="F6" s="100">
        <f t="shared" ref="F6:F45" si="1">E6/D6*100</f>
        <v>100</v>
      </c>
      <c r="G6" s="102"/>
    </row>
    <row r="7" s="78" customFormat="1" ht="15.95" customHeight="1" spans="1:7">
      <c r="A7" s="101" t="s">
        <v>62</v>
      </c>
      <c r="B7" s="103">
        <v>17</v>
      </c>
      <c r="C7" s="104"/>
      <c r="D7" s="100">
        <f t="shared" si="0"/>
        <v>17</v>
      </c>
      <c r="E7" s="100">
        <v>17</v>
      </c>
      <c r="F7" s="100">
        <f t="shared" si="1"/>
        <v>100</v>
      </c>
      <c r="G7" s="102"/>
    </row>
    <row r="8" s="78" customFormat="1" ht="15.95" customHeight="1" spans="1:7">
      <c r="A8" s="101" t="s">
        <v>63</v>
      </c>
      <c r="B8" s="103">
        <v>20.4</v>
      </c>
      <c r="C8" s="104"/>
      <c r="D8" s="100">
        <f t="shared" si="0"/>
        <v>20.4</v>
      </c>
      <c r="E8" s="100">
        <v>20.4</v>
      </c>
      <c r="F8" s="100">
        <f t="shared" si="1"/>
        <v>100</v>
      </c>
      <c r="G8" s="102"/>
    </row>
    <row r="9" s="78" customFormat="1" ht="15.95" customHeight="1" spans="1:7">
      <c r="A9" s="101" t="s">
        <v>64</v>
      </c>
      <c r="B9" s="103">
        <v>4</v>
      </c>
      <c r="C9" s="104"/>
      <c r="D9" s="100">
        <f t="shared" si="0"/>
        <v>4</v>
      </c>
      <c r="E9" s="100">
        <v>4</v>
      </c>
      <c r="F9" s="100">
        <f t="shared" si="1"/>
        <v>100</v>
      </c>
      <c r="G9" s="102"/>
    </row>
    <row r="10" s="78" customFormat="1" ht="15.95" customHeight="1" spans="1:7">
      <c r="A10" s="101" t="s">
        <v>65</v>
      </c>
      <c r="B10" s="103">
        <v>20</v>
      </c>
      <c r="C10" s="104"/>
      <c r="D10" s="100">
        <f t="shared" si="0"/>
        <v>20</v>
      </c>
      <c r="E10" s="100">
        <v>100</v>
      </c>
      <c r="F10" s="100">
        <f t="shared" si="1"/>
        <v>500</v>
      </c>
      <c r="G10" s="102"/>
    </row>
    <row r="11" s="78" customFormat="1" ht="15.95" customHeight="1" spans="1:7">
      <c r="A11" s="101" t="s">
        <v>66</v>
      </c>
      <c r="B11" s="98">
        <f>B12+B13+B14+B15+B16+B17+B18+B19+B22+B20+B21</f>
        <v>1769.6</v>
      </c>
      <c r="C11" s="98">
        <f>C12+C13+C14+C15+C16+C17+C18+C19+C22+C20+C21</f>
        <v>18.4</v>
      </c>
      <c r="D11" s="100">
        <f t="shared" si="0"/>
        <v>1788</v>
      </c>
      <c r="E11" s="100">
        <v>2374.2</v>
      </c>
      <c r="F11" s="100">
        <f t="shared" si="1"/>
        <v>132.785234899329</v>
      </c>
      <c r="G11" s="102"/>
    </row>
    <row r="12" s="78" customFormat="1" ht="15.95" customHeight="1" spans="1:7">
      <c r="A12" s="101" t="s">
        <v>67</v>
      </c>
      <c r="B12" s="103">
        <v>121.6</v>
      </c>
      <c r="C12" s="104"/>
      <c r="D12" s="100">
        <f t="shared" si="0"/>
        <v>121.6</v>
      </c>
      <c r="E12" s="100">
        <v>270.5</v>
      </c>
      <c r="F12" s="100">
        <f t="shared" si="1"/>
        <v>222.450657894737</v>
      </c>
      <c r="G12" s="102"/>
    </row>
    <row r="13" s="78" customFormat="1" ht="15.95" customHeight="1" spans="1:7">
      <c r="A13" s="101" t="s">
        <v>68</v>
      </c>
      <c r="B13" s="103">
        <v>237</v>
      </c>
      <c r="C13" s="104"/>
      <c r="D13" s="100">
        <f t="shared" si="0"/>
        <v>237</v>
      </c>
      <c r="E13" s="100">
        <v>131.4</v>
      </c>
      <c r="F13" s="100">
        <f t="shared" si="1"/>
        <v>55.4430379746835</v>
      </c>
      <c r="G13" s="102"/>
    </row>
    <row r="14" s="78" customFormat="1" ht="15.95" customHeight="1" spans="1:7">
      <c r="A14" s="101" t="s">
        <v>69</v>
      </c>
      <c r="B14" s="103">
        <v>49</v>
      </c>
      <c r="C14" s="104"/>
      <c r="D14" s="100">
        <f t="shared" si="0"/>
        <v>49</v>
      </c>
      <c r="E14" s="100">
        <v>59.8</v>
      </c>
      <c r="F14" s="100">
        <f t="shared" si="1"/>
        <v>122.040816326531</v>
      </c>
      <c r="G14" s="102"/>
    </row>
    <row r="15" s="78" customFormat="1" ht="15.95" customHeight="1" spans="1:7">
      <c r="A15" s="101" t="s">
        <v>70</v>
      </c>
      <c r="B15" s="103">
        <v>71.4</v>
      </c>
      <c r="C15" s="104"/>
      <c r="D15" s="100">
        <f t="shared" si="0"/>
        <v>71.4</v>
      </c>
      <c r="E15" s="100">
        <v>240.8</v>
      </c>
      <c r="F15" s="100">
        <f t="shared" si="1"/>
        <v>337.254901960784</v>
      </c>
      <c r="G15" s="102"/>
    </row>
    <row r="16" s="78" customFormat="1" ht="15.95" customHeight="1" spans="1:7">
      <c r="A16" s="101" t="s">
        <v>71</v>
      </c>
      <c r="B16" s="103">
        <v>20</v>
      </c>
      <c r="C16" s="104"/>
      <c r="D16" s="100">
        <f t="shared" si="0"/>
        <v>20</v>
      </c>
      <c r="E16" s="100">
        <v>20.4</v>
      </c>
      <c r="F16" s="100">
        <f t="shared" si="1"/>
        <v>102</v>
      </c>
      <c r="G16" s="102"/>
    </row>
    <row r="17" s="78" customFormat="1" ht="15.95" customHeight="1" spans="1:7">
      <c r="A17" s="105" t="s">
        <v>72</v>
      </c>
      <c r="B17" s="103">
        <v>150</v>
      </c>
      <c r="C17" s="104"/>
      <c r="D17" s="100">
        <f t="shared" si="0"/>
        <v>150</v>
      </c>
      <c r="E17" s="100">
        <v>200</v>
      </c>
      <c r="F17" s="100">
        <f t="shared" si="1"/>
        <v>133.333333333333</v>
      </c>
      <c r="G17" s="102"/>
    </row>
    <row r="18" s="78" customFormat="1" ht="15.95" customHeight="1" spans="1:7">
      <c r="A18" s="101" t="s">
        <v>73</v>
      </c>
      <c r="B18" s="103">
        <v>130.1</v>
      </c>
      <c r="C18" s="104"/>
      <c r="D18" s="100">
        <f t="shared" si="0"/>
        <v>130.1</v>
      </c>
      <c r="E18" s="100">
        <v>161.1</v>
      </c>
      <c r="F18" s="100">
        <f t="shared" si="1"/>
        <v>123.827824750192</v>
      </c>
      <c r="G18" s="102"/>
    </row>
    <row r="19" s="78" customFormat="1" ht="15.95" customHeight="1" spans="1:7">
      <c r="A19" s="101" t="s">
        <v>74</v>
      </c>
      <c r="B19" s="103">
        <v>102.9</v>
      </c>
      <c r="C19" s="104"/>
      <c r="D19" s="100">
        <f t="shared" si="0"/>
        <v>102.9</v>
      </c>
      <c r="E19" s="100">
        <v>88.5</v>
      </c>
      <c r="F19" s="100">
        <f t="shared" si="1"/>
        <v>86.0058309037901</v>
      </c>
      <c r="G19" s="102"/>
    </row>
    <row r="20" s="78" customFormat="1" ht="15.95" customHeight="1" spans="1:7">
      <c r="A20" s="101" t="s">
        <v>75</v>
      </c>
      <c r="B20" s="103">
        <v>385</v>
      </c>
      <c r="C20" s="104"/>
      <c r="D20" s="100">
        <f t="shared" si="0"/>
        <v>385</v>
      </c>
      <c r="E20" s="100">
        <v>0</v>
      </c>
      <c r="F20" s="100">
        <f t="shared" si="1"/>
        <v>0</v>
      </c>
      <c r="G20" s="102"/>
    </row>
    <row r="21" s="78" customFormat="1" ht="15.95" customHeight="1" spans="1:7">
      <c r="A21" s="101" t="s">
        <v>76</v>
      </c>
      <c r="B21" s="103">
        <v>228</v>
      </c>
      <c r="C21" s="99"/>
      <c r="D21" s="100">
        <f t="shared" si="0"/>
        <v>228</v>
      </c>
      <c r="E21" s="100">
        <v>51.6</v>
      </c>
      <c r="F21" s="100">
        <f t="shared" si="1"/>
        <v>22.6315789473684</v>
      </c>
      <c r="G21" s="102"/>
    </row>
    <row r="22" s="78" customFormat="1" ht="15.95" customHeight="1" spans="1:7">
      <c r="A22" s="101" t="s">
        <v>77</v>
      </c>
      <c r="B22" s="103">
        <v>274.6</v>
      </c>
      <c r="C22" s="104">
        <v>18.4</v>
      </c>
      <c r="D22" s="100">
        <f t="shared" si="0"/>
        <v>293</v>
      </c>
      <c r="E22" s="100">
        <v>1150.1</v>
      </c>
      <c r="F22" s="100">
        <f t="shared" si="1"/>
        <v>392.525597269625</v>
      </c>
      <c r="G22" s="102"/>
    </row>
    <row r="23" s="78" customFormat="1" ht="15.95" customHeight="1" spans="1:7">
      <c r="A23" s="101" t="s">
        <v>78</v>
      </c>
      <c r="B23" s="98">
        <f>SUM(B24:B27)</f>
        <v>2866</v>
      </c>
      <c r="C23" s="99"/>
      <c r="D23" s="100">
        <f t="shared" si="0"/>
        <v>2866</v>
      </c>
      <c r="E23" s="100">
        <f>SUM(E24:E27)</f>
        <v>474.8</v>
      </c>
      <c r="F23" s="100">
        <f t="shared" si="1"/>
        <v>16.5666434054431</v>
      </c>
      <c r="G23" s="105"/>
    </row>
    <row r="24" s="78" customFormat="1" ht="15.95" customHeight="1" spans="1:10">
      <c r="A24" s="101" t="s">
        <v>79</v>
      </c>
      <c r="B24" s="103">
        <v>10</v>
      </c>
      <c r="C24" s="104"/>
      <c r="D24" s="100">
        <f t="shared" si="0"/>
        <v>10</v>
      </c>
      <c r="E24" s="100">
        <v>81.4</v>
      </c>
      <c r="F24" s="100">
        <f t="shared" si="1"/>
        <v>814</v>
      </c>
      <c r="G24" s="105"/>
      <c r="J24" s="118"/>
    </row>
    <row r="25" s="78" customFormat="1" ht="15.95" customHeight="1" spans="1:7">
      <c r="A25" s="101" t="s">
        <v>80</v>
      </c>
      <c r="B25" s="103">
        <v>1786</v>
      </c>
      <c r="C25" s="104"/>
      <c r="D25" s="100">
        <f t="shared" si="0"/>
        <v>1786</v>
      </c>
      <c r="E25" s="100"/>
      <c r="F25" s="100">
        <f t="shared" si="1"/>
        <v>0</v>
      </c>
      <c r="G25" s="105"/>
    </row>
    <row r="26" ht="15.95" customHeight="1" spans="1:7">
      <c r="A26" s="101" t="s">
        <v>81</v>
      </c>
      <c r="B26" s="103">
        <v>1000</v>
      </c>
      <c r="C26" s="106"/>
      <c r="D26" s="100">
        <f t="shared" si="0"/>
        <v>1000</v>
      </c>
      <c r="E26" s="100"/>
      <c r="F26" s="100">
        <f t="shared" si="1"/>
        <v>0</v>
      </c>
      <c r="G26" s="107"/>
    </row>
    <row r="27" s="78" customFormat="1" ht="15.95" customHeight="1" spans="1:7">
      <c r="A27" s="101" t="s">
        <v>82</v>
      </c>
      <c r="B27" s="103">
        <v>70</v>
      </c>
      <c r="C27" s="104"/>
      <c r="D27" s="100">
        <f t="shared" si="0"/>
        <v>70</v>
      </c>
      <c r="E27" s="100">
        <v>393.4</v>
      </c>
      <c r="F27" s="100">
        <f t="shared" si="1"/>
        <v>562</v>
      </c>
      <c r="G27" s="96"/>
    </row>
    <row r="28" s="78" customFormat="1" ht="15.95" customHeight="1" spans="1:7">
      <c r="A28" s="101"/>
      <c r="B28" s="103"/>
      <c r="C28" s="104"/>
      <c r="D28" s="100"/>
      <c r="E28" s="100"/>
      <c r="F28" s="100"/>
      <c r="G28" s="102"/>
    </row>
    <row r="29" s="79" customFormat="1" ht="15.95" customHeight="1" spans="1:7">
      <c r="A29" s="108" t="s">
        <v>83</v>
      </c>
      <c r="B29" s="109">
        <f>SUM(B30:B33)</f>
        <v>4310.7</v>
      </c>
      <c r="C29" s="106">
        <f>SUM(C30:C33)</f>
        <v>-1437</v>
      </c>
      <c r="D29" s="95">
        <f t="shared" si="0"/>
        <v>2873.7</v>
      </c>
      <c r="E29" s="95">
        <f>SUM(E30:E36)</f>
        <v>3194.1</v>
      </c>
      <c r="F29" s="100">
        <f t="shared" si="1"/>
        <v>111.14938928907</v>
      </c>
      <c r="G29" s="110"/>
    </row>
    <row r="30" s="79" customFormat="1" ht="15.95" customHeight="1" spans="1:7">
      <c r="A30" s="101" t="s">
        <v>84</v>
      </c>
      <c r="B30" s="103">
        <v>4310.7</v>
      </c>
      <c r="C30" s="104">
        <v>-1437</v>
      </c>
      <c r="D30" s="100">
        <f t="shared" si="0"/>
        <v>2873.7</v>
      </c>
      <c r="E30" s="100">
        <v>1641.9</v>
      </c>
      <c r="F30" s="100">
        <f t="shared" si="1"/>
        <v>57.1354003549431</v>
      </c>
      <c r="G30" s="110"/>
    </row>
    <row r="31" s="79" customFormat="1" ht="15.95" customHeight="1" spans="1:7">
      <c r="A31" s="101" t="s">
        <v>85</v>
      </c>
      <c r="B31" s="103"/>
      <c r="C31" s="104"/>
      <c r="D31" s="100">
        <f t="shared" si="0"/>
        <v>0</v>
      </c>
      <c r="E31" s="100">
        <v>285.1</v>
      </c>
      <c r="F31" s="100"/>
      <c r="G31" s="110"/>
    </row>
    <row r="32" s="79" customFormat="1" ht="15.95" customHeight="1" spans="1:7">
      <c r="A32" s="101" t="s">
        <v>86</v>
      </c>
      <c r="B32" s="103"/>
      <c r="C32" s="104"/>
      <c r="D32" s="100">
        <f t="shared" si="0"/>
        <v>0</v>
      </c>
      <c r="E32" s="100">
        <v>35.6</v>
      </c>
      <c r="F32" s="100"/>
      <c r="G32" s="110"/>
    </row>
    <row r="33" s="79" customFormat="1" ht="15.95" customHeight="1" spans="1:7">
      <c r="A33" s="101" t="s">
        <v>87</v>
      </c>
      <c r="B33" s="103"/>
      <c r="C33" s="104"/>
      <c r="D33" s="100">
        <f t="shared" si="0"/>
        <v>0</v>
      </c>
      <c r="E33" s="100">
        <v>96.2</v>
      </c>
      <c r="F33" s="100"/>
      <c r="G33" s="110"/>
    </row>
    <row r="34" s="79" customFormat="1" ht="15.95" customHeight="1" spans="1:7">
      <c r="A34" s="101" t="s">
        <v>88</v>
      </c>
      <c r="B34" s="103"/>
      <c r="C34" s="104"/>
      <c r="D34" s="100"/>
      <c r="E34" s="100">
        <v>1000</v>
      </c>
      <c r="F34" s="100"/>
      <c r="G34" s="110"/>
    </row>
    <row r="35" s="79" customFormat="1" ht="15.95" customHeight="1" spans="1:7">
      <c r="A35" s="101" t="s">
        <v>89</v>
      </c>
      <c r="B35" s="103"/>
      <c r="C35" s="104"/>
      <c r="D35" s="100"/>
      <c r="E35" s="100">
        <v>45</v>
      </c>
      <c r="F35" s="100"/>
      <c r="G35" s="110"/>
    </row>
    <row r="36" s="79" customFormat="1" ht="15.95" customHeight="1" spans="1:7">
      <c r="A36" s="101" t="s">
        <v>90</v>
      </c>
      <c r="B36" s="103"/>
      <c r="C36" s="104"/>
      <c r="D36" s="100"/>
      <c r="E36" s="100">
        <v>90.3</v>
      </c>
      <c r="F36" s="100"/>
      <c r="G36" s="110"/>
    </row>
    <row r="37" s="79" customFormat="1" ht="15.95" customHeight="1" spans="1:7">
      <c r="A37" s="101"/>
      <c r="B37" s="103"/>
      <c r="C37" s="104"/>
      <c r="D37" s="100"/>
      <c r="E37" s="100"/>
      <c r="F37" s="100"/>
      <c r="G37" s="110"/>
    </row>
    <row r="38" s="79" customFormat="1" ht="15.95" customHeight="1" spans="1:7">
      <c r="A38" s="93" t="s">
        <v>91</v>
      </c>
      <c r="B38" s="111">
        <f>SUM(B39:B43)</f>
        <v>7658</v>
      </c>
      <c r="C38" s="112">
        <f>SUM(C39:C43)</f>
        <v>1002.4</v>
      </c>
      <c r="D38" s="95">
        <f t="shared" si="0"/>
        <v>8660.4</v>
      </c>
      <c r="E38" s="95">
        <v>2826.2</v>
      </c>
      <c r="F38" s="100">
        <f t="shared" si="1"/>
        <v>32.6335966006189</v>
      </c>
      <c r="G38" s="110"/>
    </row>
    <row r="39" s="79" customFormat="1" ht="15.95" customHeight="1" spans="1:7">
      <c r="A39" s="97" t="s">
        <v>92</v>
      </c>
      <c r="B39" s="103">
        <v>1100</v>
      </c>
      <c r="C39" s="113"/>
      <c r="D39" s="100">
        <f t="shared" si="0"/>
        <v>1100</v>
      </c>
      <c r="E39" s="100">
        <v>219</v>
      </c>
      <c r="F39" s="100">
        <f t="shared" si="1"/>
        <v>19.9090909090909</v>
      </c>
      <c r="G39" s="110"/>
    </row>
    <row r="40" s="80" customFormat="1" ht="15.95" customHeight="1" spans="1:7">
      <c r="A40" s="101" t="s">
        <v>39</v>
      </c>
      <c r="B40" s="103">
        <v>1000</v>
      </c>
      <c r="C40" s="114"/>
      <c r="D40" s="100">
        <f t="shared" si="0"/>
        <v>1000</v>
      </c>
      <c r="E40" s="100">
        <v>1000</v>
      </c>
      <c r="F40" s="100">
        <f t="shared" si="1"/>
        <v>100</v>
      </c>
      <c r="G40" s="115"/>
    </row>
    <row r="41" s="80" customFormat="1" ht="15.95" customHeight="1" spans="1:7">
      <c r="A41" s="101" t="s">
        <v>41</v>
      </c>
      <c r="B41" s="103">
        <v>250</v>
      </c>
      <c r="C41" s="114"/>
      <c r="D41" s="100">
        <f t="shared" si="0"/>
        <v>250</v>
      </c>
      <c r="E41" s="100"/>
      <c r="F41" s="100">
        <f t="shared" si="1"/>
        <v>0</v>
      </c>
      <c r="G41" s="115"/>
    </row>
    <row r="42" s="81" customFormat="1" ht="15.95" customHeight="1" spans="1:7">
      <c r="A42" s="101" t="s">
        <v>42</v>
      </c>
      <c r="B42" s="103">
        <v>559.7</v>
      </c>
      <c r="C42" s="106"/>
      <c r="D42" s="100">
        <f t="shared" si="0"/>
        <v>559.7</v>
      </c>
      <c r="E42" s="100"/>
      <c r="F42" s="100">
        <f t="shared" si="1"/>
        <v>0</v>
      </c>
      <c r="G42" s="116"/>
    </row>
    <row r="43" s="80" customFormat="1" ht="15.95" customHeight="1" spans="1:7">
      <c r="A43" s="107" t="s">
        <v>43</v>
      </c>
      <c r="B43" s="117">
        <v>4748.3</v>
      </c>
      <c r="C43" s="114">
        <v>1002.4</v>
      </c>
      <c r="D43" s="100">
        <f t="shared" si="0"/>
        <v>5750.7</v>
      </c>
      <c r="E43" s="100">
        <v>1607.2</v>
      </c>
      <c r="F43" s="100">
        <f t="shared" si="1"/>
        <v>27.9479019945398</v>
      </c>
      <c r="G43" s="115"/>
    </row>
    <row r="44" s="79" customFormat="1" ht="15.95" customHeight="1" spans="1:7">
      <c r="A44" s="107"/>
      <c r="B44" s="117"/>
      <c r="C44" s="104"/>
      <c r="D44" s="100"/>
      <c r="E44" s="100"/>
      <c r="F44" s="100"/>
      <c r="G44" s="110"/>
    </row>
    <row r="45" ht="15.95" customHeight="1" spans="1:7">
      <c r="A45" s="108" t="s">
        <v>93</v>
      </c>
      <c r="B45" s="109">
        <v>3500</v>
      </c>
      <c r="C45" s="106">
        <v>-28.3</v>
      </c>
      <c r="D45" s="95">
        <f t="shared" si="0"/>
        <v>3471.7</v>
      </c>
      <c r="E45" s="95">
        <v>2450</v>
      </c>
      <c r="F45" s="100">
        <f t="shared" si="1"/>
        <v>70.5706138203186</v>
      </c>
      <c r="G45" s="107"/>
    </row>
    <row r="46" ht="15.95" customHeight="1" spans="1:7">
      <c r="A46" s="107"/>
      <c r="B46" s="117"/>
      <c r="C46" s="114"/>
      <c r="D46" s="95"/>
      <c r="E46" s="95"/>
      <c r="F46" s="95"/>
      <c r="G46" s="107"/>
    </row>
    <row r="47" ht="15.95" customHeight="1" spans="1:7">
      <c r="A47" s="108" t="s">
        <v>94</v>
      </c>
      <c r="B47" s="109">
        <f>B4+B29+B38+B45</f>
        <v>20985.3</v>
      </c>
      <c r="C47" s="106">
        <f>C4+C29+C38+C45</f>
        <v>-444.5</v>
      </c>
      <c r="D47" s="95">
        <f>B47+C47</f>
        <v>20540.8</v>
      </c>
      <c r="E47" s="95">
        <f>E4+E29+E38+E45</f>
        <v>12652.6</v>
      </c>
      <c r="F47" s="95">
        <f>E47/D47*100</f>
        <v>61.5974061380277</v>
      </c>
      <c r="G47" s="107"/>
    </row>
    <row r="48" ht="21.75" customHeight="1"/>
    <row r="49" ht="21.75" customHeight="1"/>
    <row r="50" ht="21.75" customHeight="1"/>
    <row r="51" ht="21.75" customHeight="1"/>
    <row r="52" ht="21.75" customHeight="1"/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8"/>
  <sheetViews>
    <sheetView tabSelected="1" workbookViewId="0">
      <pane xSplit="1" topLeftCell="C1" activePane="topRight" state="frozen"/>
      <selection/>
      <selection pane="topRight" activeCell="U6" sqref="U6"/>
    </sheetView>
  </sheetViews>
  <sheetFormatPr defaultColWidth="9" defaultRowHeight="14.25"/>
  <cols>
    <col min="1" max="1" width="35.125" style="8" customWidth="1"/>
    <col min="2" max="2" width="4.625" style="1" customWidth="1"/>
    <col min="3" max="4" width="4.5" style="1" customWidth="1"/>
    <col min="5" max="5" width="7.75" style="12" customWidth="1"/>
    <col min="6" max="6" width="9.125" style="12" customWidth="1"/>
    <col min="7" max="7" width="9.125" style="1" customWidth="1"/>
    <col min="8" max="8" width="7.75" style="1" customWidth="1"/>
    <col min="9" max="9" width="10.125" style="1" customWidth="1"/>
    <col min="10" max="10" width="8.375" style="12" customWidth="1"/>
    <col min="11" max="11" width="9" style="12" customWidth="1"/>
    <col min="12" max="12" width="6.125" style="1" customWidth="1"/>
    <col min="13" max="13" width="9.125" style="13" hidden="1" customWidth="1"/>
    <col min="14" max="14" width="9.125" style="1" hidden="1" customWidth="1"/>
    <col min="15" max="15" width="8.125" style="1" customWidth="1"/>
    <col min="16" max="16" width="10.375" style="8"/>
    <col min="17" max="17" width="9" style="14" customWidth="1"/>
    <col min="18" max="16384" width="9" style="8"/>
  </cols>
  <sheetData>
    <row r="1" s="1" customFormat="1" ht="19.5" customHeight="1" spans="1:17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Q1" s="13"/>
    </row>
    <row r="2" s="1" customFormat="1" customHeight="1" spans="1:16">
      <c r="A2" s="16" t="s">
        <v>96</v>
      </c>
      <c r="B2" s="16"/>
      <c r="C2" s="17"/>
      <c r="D2" s="17"/>
      <c r="E2" s="18"/>
      <c r="F2" s="18"/>
      <c r="G2" s="17"/>
      <c r="H2" s="17"/>
      <c r="I2" s="17"/>
      <c r="J2" s="18"/>
      <c r="K2" s="18"/>
      <c r="L2" s="17"/>
      <c r="M2" s="34" t="s">
        <v>3</v>
      </c>
      <c r="P2" s="13" t="s">
        <v>3</v>
      </c>
    </row>
    <row r="3" s="2" customFormat="1" ht="20.25" customHeight="1" spans="1:17">
      <c r="A3" s="19" t="s">
        <v>97</v>
      </c>
      <c r="B3" s="20" t="s">
        <v>98</v>
      </c>
      <c r="C3" s="20"/>
      <c r="D3" s="20"/>
      <c r="E3" s="21" t="s">
        <v>99</v>
      </c>
      <c r="F3" s="21" t="s">
        <v>100</v>
      </c>
      <c r="G3" s="19" t="s">
        <v>101</v>
      </c>
      <c r="H3" s="19"/>
      <c r="I3" s="19"/>
      <c r="J3" s="19" t="s">
        <v>102</v>
      </c>
      <c r="K3" s="19"/>
      <c r="L3" s="19"/>
      <c r="M3" s="35" t="s">
        <v>103</v>
      </c>
      <c r="N3" s="19" t="s">
        <v>56</v>
      </c>
      <c r="O3" s="19" t="s">
        <v>104</v>
      </c>
      <c r="P3" s="19" t="s">
        <v>7</v>
      </c>
      <c r="Q3" s="47" t="s">
        <v>105</v>
      </c>
    </row>
    <row r="4" s="2" customFormat="1" ht="16.5" customHeight="1" spans="1:17">
      <c r="A4" s="19"/>
      <c r="B4" s="20" t="s">
        <v>106</v>
      </c>
      <c r="C4" s="20"/>
      <c r="D4" s="20" t="s">
        <v>107</v>
      </c>
      <c r="E4" s="21"/>
      <c r="F4" s="21"/>
      <c r="G4" s="19" t="s">
        <v>108</v>
      </c>
      <c r="H4" s="19" t="s">
        <v>109</v>
      </c>
      <c r="I4" s="19" t="s">
        <v>110</v>
      </c>
      <c r="J4" s="21" t="s">
        <v>111</v>
      </c>
      <c r="K4" s="21" t="s">
        <v>112</v>
      </c>
      <c r="L4" s="19" t="s">
        <v>113</v>
      </c>
      <c r="M4" s="36"/>
      <c r="N4" s="19"/>
      <c r="O4" s="19"/>
      <c r="P4" s="19"/>
      <c r="Q4" s="47"/>
    </row>
    <row r="5" s="2" customFormat="1" ht="24" customHeight="1" spans="1:17">
      <c r="A5" s="22"/>
      <c r="B5" s="20" t="s">
        <v>114</v>
      </c>
      <c r="C5" s="20" t="s">
        <v>115</v>
      </c>
      <c r="D5" s="20"/>
      <c r="E5" s="21"/>
      <c r="F5" s="21"/>
      <c r="G5" s="19"/>
      <c r="H5" s="19"/>
      <c r="I5" s="19"/>
      <c r="J5" s="21"/>
      <c r="K5" s="21"/>
      <c r="L5" s="19"/>
      <c r="M5" s="37"/>
      <c r="N5" s="19"/>
      <c r="O5" s="19"/>
      <c r="P5" s="19"/>
      <c r="Q5" s="47"/>
    </row>
    <row r="6" s="3" customFormat="1" ht="21" customHeight="1" spans="1:17">
      <c r="A6" s="23" t="s">
        <v>116</v>
      </c>
      <c r="B6" s="24">
        <f t="shared" ref="B6:N6" si="0">B7+B130+B161+B185+B199+B250+B280+B311+B407+B487+B503+B534+B521+B537+B475</f>
        <v>55</v>
      </c>
      <c r="C6" s="24"/>
      <c r="D6" s="24">
        <f t="shared" si="0"/>
        <v>53</v>
      </c>
      <c r="E6" s="25">
        <f t="shared" si="0"/>
        <v>1435.7</v>
      </c>
      <c r="F6" s="25">
        <f t="shared" si="0"/>
        <v>19549.6</v>
      </c>
      <c r="G6" s="25">
        <f t="shared" si="0"/>
        <v>30255.6</v>
      </c>
      <c r="H6" s="25">
        <f t="shared" si="0"/>
        <v>5493.7</v>
      </c>
      <c r="I6" s="25">
        <f t="shared" si="0"/>
        <v>15295.9</v>
      </c>
      <c r="J6" s="25">
        <f t="shared" si="0"/>
        <v>10308.6</v>
      </c>
      <c r="K6" s="25">
        <f t="shared" si="0"/>
        <v>10676.7</v>
      </c>
      <c r="L6" s="25">
        <f t="shared" si="0"/>
        <v>0</v>
      </c>
      <c r="M6" s="25">
        <f t="shared" si="0"/>
        <v>20985.3</v>
      </c>
      <c r="N6" s="38">
        <f t="shared" si="0"/>
        <v>-444.5</v>
      </c>
      <c r="O6" s="38">
        <f>M6+N6</f>
        <v>20540.8</v>
      </c>
      <c r="P6" s="39">
        <f>SUM(P7,P130,P161,P185,P199,P250,P280,P311,P407,P475,P487,P503,P521,P534,P537)</f>
        <v>13714.9</v>
      </c>
      <c r="Q6" s="48">
        <f t="shared" ref="Q6:Q11" si="1">P6/O6*100</f>
        <v>66.7690644960274</v>
      </c>
    </row>
    <row r="7" s="4" customFormat="1" spans="1:17">
      <c r="A7" s="26" t="s">
        <v>117</v>
      </c>
      <c r="B7" s="24">
        <f t="shared" ref="B7:N7" si="2">B8+B15+B17+B51+B55+B59+B63+B64+B65+B99+B115</f>
        <v>26</v>
      </c>
      <c r="C7" s="24"/>
      <c r="D7" s="24">
        <f t="shared" si="2"/>
        <v>12</v>
      </c>
      <c r="E7" s="25">
        <f t="shared" si="2"/>
        <v>743.6</v>
      </c>
      <c r="F7" s="25">
        <f t="shared" si="2"/>
        <v>817.4</v>
      </c>
      <c r="G7" s="25">
        <f t="shared" si="2"/>
        <v>80</v>
      </c>
      <c r="H7" s="25">
        <f t="shared" si="2"/>
        <v>0</v>
      </c>
      <c r="I7" s="25">
        <f t="shared" si="2"/>
        <v>80</v>
      </c>
      <c r="J7" s="25">
        <f t="shared" si="2"/>
        <v>609.3</v>
      </c>
      <c r="K7" s="25">
        <f t="shared" si="2"/>
        <v>951.7</v>
      </c>
      <c r="L7" s="25">
        <f t="shared" si="2"/>
        <v>0</v>
      </c>
      <c r="M7" s="25">
        <f t="shared" si="2"/>
        <v>1561</v>
      </c>
      <c r="N7" s="38">
        <f t="shared" si="2"/>
        <v>69.3</v>
      </c>
      <c r="O7" s="38">
        <f>M7+N7</f>
        <v>1630.3</v>
      </c>
      <c r="P7" s="40">
        <f>SUM(P8,P15,P17,P51,P55,P59,P63:P65,P99,P115)</f>
        <v>1662.1</v>
      </c>
      <c r="Q7" s="49">
        <f t="shared" si="1"/>
        <v>101.950561246396</v>
      </c>
    </row>
    <row r="8" s="1" customFormat="1" spans="1:17">
      <c r="A8" s="27" t="s">
        <v>118</v>
      </c>
      <c r="B8" s="28">
        <v>2</v>
      </c>
      <c r="C8" s="28"/>
      <c r="D8" s="28"/>
      <c r="E8" s="29">
        <f t="shared" ref="E8:K8" si="3">SUM(E9:E13)</f>
        <v>32.4</v>
      </c>
      <c r="F8" s="29">
        <f t="shared" si="3"/>
        <v>13</v>
      </c>
      <c r="G8" s="28"/>
      <c r="H8" s="28"/>
      <c r="I8" s="28"/>
      <c r="J8" s="29">
        <f t="shared" si="3"/>
        <v>23</v>
      </c>
      <c r="K8" s="29">
        <f t="shared" si="3"/>
        <v>22.4</v>
      </c>
      <c r="L8" s="28"/>
      <c r="M8" s="41">
        <f t="shared" ref="M8:M13" si="4">E8+F8</f>
        <v>45.4</v>
      </c>
      <c r="N8" s="41">
        <f>SUM(N9:N14)</f>
        <v>18</v>
      </c>
      <c r="O8" s="20">
        <f t="shared" ref="O8:O71" si="5">M8+N8</f>
        <v>63.4</v>
      </c>
      <c r="P8" s="20">
        <f>SUM(P9:P14)</f>
        <v>54</v>
      </c>
      <c r="Q8" s="50">
        <f t="shared" si="1"/>
        <v>85.1735015772871</v>
      </c>
    </row>
    <row r="9" s="5" customFormat="1" spans="1:17">
      <c r="A9" s="30" t="s">
        <v>119</v>
      </c>
      <c r="B9" s="31">
        <v>2</v>
      </c>
      <c r="C9" s="31"/>
      <c r="D9" s="31"/>
      <c r="E9" s="32">
        <v>32.4</v>
      </c>
      <c r="F9" s="32"/>
      <c r="G9" s="31"/>
      <c r="H9" s="31"/>
      <c r="I9" s="31"/>
      <c r="J9" s="32">
        <v>22</v>
      </c>
      <c r="K9" s="32">
        <v>10.4</v>
      </c>
      <c r="L9" s="31"/>
      <c r="M9" s="42">
        <f t="shared" si="4"/>
        <v>32.4</v>
      </c>
      <c r="N9" s="43"/>
      <c r="O9" s="43">
        <f t="shared" si="5"/>
        <v>32.4</v>
      </c>
      <c r="P9" s="44">
        <v>42.6</v>
      </c>
      <c r="Q9" s="51">
        <f t="shared" si="1"/>
        <v>131.481481481481</v>
      </c>
    </row>
    <row r="10" s="1" customFormat="1" spans="1:17">
      <c r="A10" s="27" t="s">
        <v>120</v>
      </c>
      <c r="B10" s="28"/>
      <c r="C10" s="28"/>
      <c r="D10" s="28"/>
      <c r="E10" s="29"/>
      <c r="F10" s="29">
        <v>3</v>
      </c>
      <c r="G10" s="28"/>
      <c r="H10" s="28"/>
      <c r="I10" s="28"/>
      <c r="J10" s="29"/>
      <c r="K10" s="29">
        <v>3</v>
      </c>
      <c r="L10" s="28"/>
      <c r="M10" s="41">
        <f t="shared" si="4"/>
        <v>3</v>
      </c>
      <c r="N10" s="20"/>
      <c r="O10" s="20">
        <f t="shared" si="5"/>
        <v>3</v>
      </c>
      <c r="P10" s="45">
        <v>4.4</v>
      </c>
      <c r="Q10" s="52">
        <f t="shared" si="1"/>
        <v>146.666666666667</v>
      </c>
    </row>
    <row r="11" s="1" customFormat="1" spans="1:17">
      <c r="A11" s="27" t="s">
        <v>121</v>
      </c>
      <c r="B11" s="28"/>
      <c r="C11" s="28"/>
      <c r="D11" s="28"/>
      <c r="E11" s="29"/>
      <c r="F11" s="29">
        <v>3</v>
      </c>
      <c r="G11" s="28"/>
      <c r="H11" s="28"/>
      <c r="I11" s="28"/>
      <c r="J11" s="29"/>
      <c r="K11" s="29">
        <v>3</v>
      </c>
      <c r="L11" s="28"/>
      <c r="M11" s="41">
        <f t="shared" si="4"/>
        <v>3</v>
      </c>
      <c r="N11" s="20"/>
      <c r="O11" s="20">
        <f t="shared" si="5"/>
        <v>3</v>
      </c>
      <c r="P11" s="45">
        <v>3.4</v>
      </c>
      <c r="Q11" s="52">
        <f t="shared" si="1"/>
        <v>113.333333333333</v>
      </c>
    </row>
    <row r="12" s="1" customFormat="1" spans="1:17">
      <c r="A12" s="27" t="s">
        <v>122</v>
      </c>
      <c r="B12" s="28"/>
      <c r="C12" s="28"/>
      <c r="D12" s="28"/>
      <c r="E12" s="29"/>
      <c r="F12" s="29">
        <v>2</v>
      </c>
      <c r="G12" s="28"/>
      <c r="H12" s="28"/>
      <c r="I12" s="28"/>
      <c r="J12" s="29">
        <v>1</v>
      </c>
      <c r="K12" s="29">
        <v>1</v>
      </c>
      <c r="L12" s="28"/>
      <c r="M12" s="41">
        <f t="shared" si="4"/>
        <v>2</v>
      </c>
      <c r="N12" s="20">
        <v>3</v>
      </c>
      <c r="O12" s="20">
        <f t="shared" si="5"/>
        <v>5</v>
      </c>
      <c r="P12" s="45">
        <v>2.5</v>
      </c>
      <c r="Q12" s="52">
        <f t="shared" ref="Q12:Q20" si="6">P12/O12*100</f>
        <v>50</v>
      </c>
    </row>
    <row r="13" s="1" customFormat="1" spans="1:17">
      <c r="A13" s="27" t="s">
        <v>123</v>
      </c>
      <c r="B13" s="28"/>
      <c r="C13" s="28"/>
      <c r="D13" s="28"/>
      <c r="E13" s="29"/>
      <c r="F13" s="29">
        <v>5</v>
      </c>
      <c r="G13" s="28"/>
      <c r="H13" s="28"/>
      <c r="I13" s="28"/>
      <c r="J13" s="29"/>
      <c r="K13" s="29">
        <v>5</v>
      </c>
      <c r="L13" s="28"/>
      <c r="M13" s="41">
        <f t="shared" si="4"/>
        <v>5</v>
      </c>
      <c r="N13" s="20"/>
      <c r="O13" s="20">
        <f t="shared" si="5"/>
        <v>5</v>
      </c>
      <c r="P13" s="45">
        <v>1.1</v>
      </c>
      <c r="Q13" s="52">
        <f t="shared" si="6"/>
        <v>22</v>
      </c>
    </row>
    <row r="14" s="1" customFormat="1" spans="1:17">
      <c r="A14" s="27" t="s">
        <v>124</v>
      </c>
      <c r="B14" s="28"/>
      <c r="C14" s="28"/>
      <c r="D14" s="28"/>
      <c r="E14" s="29"/>
      <c r="F14" s="29"/>
      <c r="G14" s="28"/>
      <c r="H14" s="28"/>
      <c r="I14" s="28"/>
      <c r="J14" s="29"/>
      <c r="K14" s="29"/>
      <c r="L14" s="28"/>
      <c r="M14" s="41"/>
      <c r="N14" s="20">
        <v>15</v>
      </c>
      <c r="O14" s="20">
        <f t="shared" si="5"/>
        <v>15</v>
      </c>
      <c r="P14" s="45">
        <v>0</v>
      </c>
      <c r="Q14" s="52">
        <f t="shared" si="6"/>
        <v>0</v>
      </c>
    </row>
    <row r="15" s="1" customFormat="1" spans="1:17">
      <c r="A15" s="27" t="s">
        <v>125</v>
      </c>
      <c r="B15" s="28"/>
      <c r="C15" s="28"/>
      <c r="D15" s="28"/>
      <c r="E15" s="29"/>
      <c r="F15" s="29">
        <f>F16</f>
        <v>0.5</v>
      </c>
      <c r="G15" s="28"/>
      <c r="H15" s="28"/>
      <c r="I15" s="28"/>
      <c r="J15" s="29"/>
      <c r="K15" s="29">
        <f>K16</f>
        <v>0.5</v>
      </c>
      <c r="L15" s="28"/>
      <c r="M15" s="41">
        <f>E15+F15</f>
        <v>0.5</v>
      </c>
      <c r="N15" s="20"/>
      <c r="O15" s="20">
        <f t="shared" si="5"/>
        <v>0.5</v>
      </c>
      <c r="P15" s="45">
        <f>SUM(P16)</f>
        <v>0.4</v>
      </c>
      <c r="Q15" s="52">
        <f t="shared" si="6"/>
        <v>80</v>
      </c>
    </row>
    <row r="16" s="1" customFormat="1" spans="1:17">
      <c r="A16" s="27" t="s">
        <v>126</v>
      </c>
      <c r="B16" s="28"/>
      <c r="C16" s="28"/>
      <c r="D16" s="28"/>
      <c r="E16" s="29"/>
      <c r="F16" s="29">
        <v>0.5</v>
      </c>
      <c r="G16" s="28"/>
      <c r="H16" s="28"/>
      <c r="I16" s="28"/>
      <c r="J16" s="29"/>
      <c r="K16" s="29">
        <v>0.5</v>
      </c>
      <c r="L16" s="28"/>
      <c r="M16" s="41">
        <f>E16+F16</f>
        <v>0.5</v>
      </c>
      <c r="N16" s="20"/>
      <c r="O16" s="20">
        <f t="shared" si="5"/>
        <v>0.5</v>
      </c>
      <c r="P16" s="45">
        <v>0.4</v>
      </c>
      <c r="Q16" s="52">
        <f t="shared" si="6"/>
        <v>80</v>
      </c>
    </row>
    <row r="17" s="1" customFormat="1" spans="1:17">
      <c r="A17" s="27" t="s">
        <v>127</v>
      </c>
      <c r="B17" s="28">
        <f>B18+B28+B48+B49+B50</f>
        <v>13</v>
      </c>
      <c r="C17" s="28"/>
      <c r="D17" s="28">
        <f>D18+D28+D48+D49+D50</f>
        <v>9</v>
      </c>
      <c r="E17" s="29">
        <f>E18+E28+E48+E49+E50</f>
        <v>537.8</v>
      </c>
      <c r="F17" s="29">
        <f>F18+F28+F48+F49+F50</f>
        <v>250.9</v>
      </c>
      <c r="G17" s="28"/>
      <c r="H17" s="28"/>
      <c r="I17" s="28"/>
      <c r="J17" s="29">
        <f>J18+J28+J48+J49+J50</f>
        <v>357.1</v>
      </c>
      <c r="K17" s="29">
        <f>K18+K28+K48+K49+K50</f>
        <v>431.6</v>
      </c>
      <c r="L17" s="28"/>
      <c r="M17" s="41">
        <f>M18+M28+M48+M49+M50</f>
        <v>788.7</v>
      </c>
      <c r="N17" s="20">
        <f>N18+N28+N48+N49+N50</f>
        <v>15</v>
      </c>
      <c r="O17" s="20">
        <f t="shared" si="5"/>
        <v>803.7</v>
      </c>
      <c r="P17" s="45">
        <f>SUM(P18,P28,P48:P50)</f>
        <v>1016.3</v>
      </c>
      <c r="Q17" s="52">
        <f t="shared" si="6"/>
        <v>126.452656463855</v>
      </c>
    </row>
    <row r="18" s="1" customFormat="1" spans="1:17">
      <c r="A18" s="27" t="s">
        <v>119</v>
      </c>
      <c r="B18" s="28">
        <f>SUM(B19:B27)</f>
        <v>13</v>
      </c>
      <c r="C18" s="28"/>
      <c r="D18" s="28">
        <f>SUM(D19:D27)</f>
        <v>9</v>
      </c>
      <c r="E18" s="29">
        <f>SUM(E19:E27)</f>
        <v>537.8</v>
      </c>
      <c r="F18" s="29"/>
      <c r="G18" s="28"/>
      <c r="H18" s="28"/>
      <c r="I18" s="28"/>
      <c r="J18" s="29">
        <f>SUM(J19:J27)</f>
        <v>319.5</v>
      </c>
      <c r="K18" s="29">
        <f>SUM(K19:K27)</f>
        <v>218.3</v>
      </c>
      <c r="L18" s="28"/>
      <c r="M18" s="41">
        <f>SUM(M19:M27)</f>
        <v>537.8</v>
      </c>
      <c r="N18" s="20"/>
      <c r="O18" s="20">
        <f t="shared" si="5"/>
        <v>537.8</v>
      </c>
      <c r="P18" s="45">
        <f>SUM(P19:P27)</f>
        <v>700.4</v>
      </c>
      <c r="Q18" s="52">
        <f t="shared" si="6"/>
        <v>130.234287839345</v>
      </c>
    </row>
    <row r="19" s="5" customFormat="1" spans="1:17">
      <c r="A19" s="30" t="s">
        <v>128</v>
      </c>
      <c r="B19" s="31">
        <v>13</v>
      </c>
      <c r="C19" s="31"/>
      <c r="D19" s="31"/>
      <c r="E19" s="32">
        <v>185.5</v>
      </c>
      <c r="F19" s="32"/>
      <c r="G19" s="31"/>
      <c r="H19" s="31"/>
      <c r="I19" s="31"/>
      <c r="J19" s="32">
        <v>143</v>
      </c>
      <c r="K19" s="32">
        <v>42.5</v>
      </c>
      <c r="L19" s="31"/>
      <c r="M19" s="42">
        <f t="shared" ref="M19:M27" si="7">E19+F19</f>
        <v>185.5</v>
      </c>
      <c r="N19" s="43"/>
      <c r="O19" s="43">
        <f t="shared" si="5"/>
        <v>185.5</v>
      </c>
      <c r="P19" s="44">
        <v>253.1</v>
      </c>
      <c r="Q19" s="51">
        <f t="shared" si="6"/>
        <v>136.44204851752</v>
      </c>
    </row>
    <row r="20" s="1" customFormat="1" spans="1:17">
      <c r="A20" s="27" t="s">
        <v>129</v>
      </c>
      <c r="B20" s="28"/>
      <c r="C20" s="28"/>
      <c r="D20" s="28"/>
      <c r="E20" s="29">
        <v>7.7</v>
      </c>
      <c r="F20" s="29"/>
      <c r="G20" s="28"/>
      <c r="H20" s="28"/>
      <c r="I20" s="28"/>
      <c r="J20" s="29">
        <v>7.7</v>
      </c>
      <c r="K20" s="29"/>
      <c r="L20" s="28"/>
      <c r="M20" s="41">
        <f t="shared" si="7"/>
        <v>7.7</v>
      </c>
      <c r="N20" s="20"/>
      <c r="O20" s="20">
        <f t="shared" si="5"/>
        <v>7.7</v>
      </c>
      <c r="P20" s="45">
        <v>7.7</v>
      </c>
      <c r="Q20" s="52">
        <f t="shared" si="6"/>
        <v>100</v>
      </c>
    </row>
    <row r="21" s="1" customFormat="1" spans="1:17">
      <c r="A21" s="27" t="s">
        <v>130</v>
      </c>
      <c r="B21" s="28"/>
      <c r="C21" s="28"/>
      <c r="D21" s="28"/>
      <c r="E21" s="29">
        <v>2.6</v>
      </c>
      <c r="F21" s="29"/>
      <c r="G21" s="28"/>
      <c r="H21" s="28"/>
      <c r="I21" s="28"/>
      <c r="J21" s="29">
        <v>2.6</v>
      </c>
      <c r="K21" s="29"/>
      <c r="L21" s="28"/>
      <c r="M21" s="41">
        <f t="shared" si="7"/>
        <v>2.6</v>
      </c>
      <c r="N21" s="20"/>
      <c r="O21" s="20">
        <f t="shared" si="5"/>
        <v>2.6</v>
      </c>
      <c r="P21" s="45">
        <v>2.6</v>
      </c>
      <c r="Q21" s="52">
        <f t="shared" ref="Q21:Q24" si="8">P21/O21*100</f>
        <v>100</v>
      </c>
    </row>
    <row r="22" s="1" customFormat="1" spans="1:17">
      <c r="A22" s="27" t="s">
        <v>131</v>
      </c>
      <c r="B22" s="28"/>
      <c r="C22" s="28"/>
      <c r="D22" s="28"/>
      <c r="E22" s="29">
        <v>1.2</v>
      </c>
      <c r="F22" s="29"/>
      <c r="G22" s="28"/>
      <c r="H22" s="28"/>
      <c r="I22" s="28"/>
      <c r="J22" s="29">
        <v>1.2</v>
      </c>
      <c r="K22" s="29"/>
      <c r="L22" s="28"/>
      <c r="M22" s="41">
        <f t="shared" si="7"/>
        <v>1.2</v>
      </c>
      <c r="N22" s="20"/>
      <c r="O22" s="20">
        <f t="shared" si="5"/>
        <v>1.2</v>
      </c>
      <c r="P22" s="45">
        <v>1.2</v>
      </c>
      <c r="Q22" s="52">
        <f t="shared" si="8"/>
        <v>100</v>
      </c>
    </row>
    <row r="23" s="5" customFormat="1" spans="1:17">
      <c r="A23" s="30" t="s">
        <v>132</v>
      </c>
      <c r="B23" s="31"/>
      <c r="C23" s="31"/>
      <c r="D23" s="31">
        <v>9</v>
      </c>
      <c r="E23" s="32">
        <v>38</v>
      </c>
      <c r="F23" s="32"/>
      <c r="G23" s="31"/>
      <c r="H23" s="31"/>
      <c r="I23" s="31"/>
      <c r="J23" s="32"/>
      <c r="K23" s="32">
        <v>38</v>
      </c>
      <c r="L23" s="31"/>
      <c r="M23" s="42">
        <f t="shared" si="7"/>
        <v>38</v>
      </c>
      <c r="N23" s="43"/>
      <c r="O23" s="43">
        <f t="shared" si="5"/>
        <v>38</v>
      </c>
      <c r="P23" s="44">
        <v>47.3</v>
      </c>
      <c r="Q23" s="51">
        <f t="shared" si="8"/>
        <v>124.473684210526</v>
      </c>
    </row>
    <row r="24" s="1" customFormat="1" spans="1:17">
      <c r="A24" s="27" t="s">
        <v>133</v>
      </c>
      <c r="B24" s="28"/>
      <c r="C24" s="28"/>
      <c r="D24" s="28"/>
      <c r="E24" s="29">
        <v>78</v>
      </c>
      <c r="F24" s="29"/>
      <c r="G24" s="28"/>
      <c r="H24" s="28"/>
      <c r="I24" s="28"/>
      <c r="J24" s="29"/>
      <c r="K24" s="29">
        <v>78</v>
      </c>
      <c r="L24" s="28"/>
      <c r="M24" s="41">
        <f t="shared" si="7"/>
        <v>78</v>
      </c>
      <c r="N24" s="20"/>
      <c r="O24" s="20">
        <f t="shared" si="5"/>
        <v>78</v>
      </c>
      <c r="P24" s="45">
        <v>84</v>
      </c>
      <c r="Q24" s="52">
        <f t="shared" si="8"/>
        <v>107.692307692308</v>
      </c>
    </row>
    <row r="25" s="1" customFormat="1" spans="1:17">
      <c r="A25" s="27" t="s">
        <v>134</v>
      </c>
      <c r="B25" s="28"/>
      <c r="C25" s="28"/>
      <c r="D25" s="28"/>
      <c r="E25" s="29">
        <v>168.3</v>
      </c>
      <c r="F25" s="29"/>
      <c r="G25" s="28"/>
      <c r="H25" s="28"/>
      <c r="I25" s="28"/>
      <c r="J25" s="29">
        <v>165</v>
      </c>
      <c r="K25" s="29">
        <v>3.3</v>
      </c>
      <c r="L25" s="28"/>
      <c r="M25" s="41">
        <f t="shared" si="7"/>
        <v>168.3</v>
      </c>
      <c r="N25" s="20"/>
      <c r="O25" s="20">
        <f t="shared" si="5"/>
        <v>168.3</v>
      </c>
      <c r="P25" s="45">
        <v>241.7</v>
      </c>
      <c r="Q25" s="52">
        <f t="shared" ref="Q25:Q88" si="9">P25/O25*100</f>
        <v>143.612596553773</v>
      </c>
    </row>
    <row r="26" s="1" customFormat="1" spans="1:17">
      <c r="A26" s="27" t="s">
        <v>135</v>
      </c>
      <c r="B26" s="28"/>
      <c r="C26" s="28"/>
      <c r="D26" s="28"/>
      <c r="E26" s="29">
        <v>31.5</v>
      </c>
      <c r="F26" s="29"/>
      <c r="G26" s="28"/>
      <c r="H26" s="28"/>
      <c r="I26" s="28"/>
      <c r="J26" s="29"/>
      <c r="K26" s="29">
        <v>31.5</v>
      </c>
      <c r="L26" s="28"/>
      <c r="M26" s="41">
        <f t="shared" si="7"/>
        <v>31.5</v>
      </c>
      <c r="N26" s="20"/>
      <c r="O26" s="20">
        <f t="shared" si="5"/>
        <v>31.5</v>
      </c>
      <c r="P26" s="45">
        <v>30.5</v>
      </c>
      <c r="Q26" s="52">
        <f t="shared" si="9"/>
        <v>96.8253968253968</v>
      </c>
    </row>
    <row r="27" s="1" customFormat="1" spans="1:17">
      <c r="A27" s="27" t="s">
        <v>136</v>
      </c>
      <c r="B27" s="28"/>
      <c r="C27" s="28"/>
      <c r="D27" s="28"/>
      <c r="E27" s="29">
        <v>25</v>
      </c>
      <c r="F27" s="29"/>
      <c r="G27" s="28"/>
      <c r="H27" s="28"/>
      <c r="I27" s="28"/>
      <c r="J27" s="29"/>
      <c r="K27" s="29">
        <v>25</v>
      </c>
      <c r="L27" s="28"/>
      <c r="M27" s="41">
        <f t="shared" si="7"/>
        <v>25</v>
      </c>
      <c r="N27" s="20"/>
      <c r="O27" s="20">
        <f t="shared" si="5"/>
        <v>25</v>
      </c>
      <c r="P27" s="45">
        <v>32.3</v>
      </c>
      <c r="Q27" s="52">
        <f t="shared" si="9"/>
        <v>129.2</v>
      </c>
    </row>
    <row r="28" s="1" customFormat="1" spans="1:17">
      <c r="A28" s="27" t="s">
        <v>137</v>
      </c>
      <c r="B28" s="28"/>
      <c r="C28" s="28"/>
      <c r="D28" s="28"/>
      <c r="E28" s="28"/>
      <c r="F28" s="28">
        <f t="shared" ref="F28:K28" si="10">F29+F30+F33+F38+F41+F45+F46+F47</f>
        <v>231.4</v>
      </c>
      <c r="G28" s="28"/>
      <c r="H28" s="28"/>
      <c r="I28" s="28"/>
      <c r="J28" s="28">
        <f t="shared" si="10"/>
        <v>37.6</v>
      </c>
      <c r="K28" s="28">
        <f t="shared" si="10"/>
        <v>193.8</v>
      </c>
      <c r="L28" s="28"/>
      <c r="M28" s="28">
        <f>M29+M30+M33+M38+M41+M45+M46+M47</f>
        <v>231.4</v>
      </c>
      <c r="N28" s="20">
        <f>N29+N30+N33+N38+N41+N45+N46+N47</f>
        <v>15</v>
      </c>
      <c r="O28" s="20">
        <f t="shared" si="5"/>
        <v>246.4</v>
      </c>
      <c r="P28" s="45">
        <f>SUM(P29:P30,P33,P38,P41,P45:P47)</f>
        <v>286.5</v>
      </c>
      <c r="Q28" s="52">
        <f t="shared" si="9"/>
        <v>116.274350649351</v>
      </c>
    </row>
    <row r="29" s="1" customFormat="1" spans="1:17">
      <c r="A29" s="33" t="s">
        <v>138</v>
      </c>
      <c r="B29" s="28"/>
      <c r="C29" s="28"/>
      <c r="D29" s="28"/>
      <c r="E29" s="29"/>
      <c r="F29" s="29">
        <v>5</v>
      </c>
      <c r="G29" s="28"/>
      <c r="H29" s="28"/>
      <c r="I29" s="28"/>
      <c r="J29" s="29"/>
      <c r="K29" s="29">
        <v>5</v>
      </c>
      <c r="L29" s="28"/>
      <c r="M29" s="41">
        <f t="shared" ref="M29:M34" si="11">E29+F29</f>
        <v>5</v>
      </c>
      <c r="N29" s="20"/>
      <c r="O29" s="20">
        <f t="shared" si="5"/>
        <v>5</v>
      </c>
      <c r="P29" s="45">
        <v>0</v>
      </c>
      <c r="Q29" s="52">
        <f t="shared" si="9"/>
        <v>0</v>
      </c>
    </row>
    <row r="30" s="1" customFormat="1" spans="1:17">
      <c r="A30" s="33" t="s">
        <v>139</v>
      </c>
      <c r="B30" s="28"/>
      <c r="C30" s="28"/>
      <c r="D30" s="28"/>
      <c r="E30" s="29"/>
      <c r="F30" s="29">
        <f t="shared" ref="F30:K30" si="12">F31+F32</f>
        <v>52</v>
      </c>
      <c r="G30" s="28"/>
      <c r="H30" s="28"/>
      <c r="I30" s="28"/>
      <c r="J30" s="29">
        <f t="shared" si="12"/>
        <v>37.6</v>
      </c>
      <c r="K30" s="29">
        <f t="shared" si="12"/>
        <v>14.4</v>
      </c>
      <c r="L30" s="28"/>
      <c r="M30" s="41">
        <f t="shared" si="11"/>
        <v>52</v>
      </c>
      <c r="N30" s="20"/>
      <c r="O30" s="20">
        <f t="shared" si="5"/>
        <v>52</v>
      </c>
      <c r="P30" s="45">
        <f>SUM(P31:P32)</f>
        <v>84.5</v>
      </c>
      <c r="Q30" s="52">
        <f t="shared" si="9"/>
        <v>162.5</v>
      </c>
    </row>
    <row r="31" s="1" customFormat="1" spans="1:17">
      <c r="A31" s="33" t="s">
        <v>140</v>
      </c>
      <c r="B31" s="28"/>
      <c r="C31" s="28"/>
      <c r="D31" s="28"/>
      <c r="E31" s="29"/>
      <c r="F31" s="29">
        <v>20</v>
      </c>
      <c r="G31" s="28"/>
      <c r="H31" s="28"/>
      <c r="I31" s="28"/>
      <c r="J31" s="29">
        <v>20</v>
      </c>
      <c r="K31" s="29"/>
      <c r="L31" s="28"/>
      <c r="M31" s="41">
        <f t="shared" si="11"/>
        <v>20</v>
      </c>
      <c r="N31" s="20"/>
      <c r="O31" s="20">
        <f t="shared" si="5"/>
        <v>20</v>
      </c>
      <c r="P31" s="45">
        <v>37.8</v>
      </c>
      <c r="Q31" s="52">
        <f t="shared" si="9"/>
        <v>189</v>
      </c>
    </row>
    <row r="32" s="1" customFormat="1" spans="1:17">
      <c r="A32" s="33" t="s">
        <v>141</v>
      </c>
      <c r="B32" s="28"/>
      <c r="C32" s="28"/>
      <c r="D32" s="28"/>
      <c r="E32" s="29"/>
      <c r="F32" s="29">
        <v>32</v>
      </c>
      <c r="G32" s="28"/>
      <c r="H32" s="28"/>
      <c r="I32" s="28"/>
      <c r="J32" s="29">
        <v>17.6</v>
      </c>
      <c r="K32" s="29">
        <v>14.4</v>
      </c>
      <c r="L32" s="28"/>
      <c r="M32" s="41">
        <f t="shared" si="11"/>
        <v>32</v>
      </c>
      <c r="N32" s="20"/>
      <c r="O32" s="20">
        <f t="shared" si="5"/>
        <v>32</v>
      </c>
      <c r="P32" s="45">
        <v>46.7</v>
      </c>
      <c r="Q32" s="52">
        <f t="shared" si="9"/>
        <v>145.9375</v>
      </c>
    </row>
    <row r="33" s="1" customFormat="1" spans="1:17">
      <c r="A33" s="33" t="s">
        <v>142</v>
      </c>
      <c r="B33" s="28"/>
      <c r="C33" s="28"/>
      <c r="D33" s="28"/>
      <c r="E33" s="29"/>
      <c r="F33" s="29">
        <f>F34+F35+F36+F37</f>
        <v>54.5</v>
      </c>
      <c r="G33" s="28"/>
      <c r="H33" s="28"/>
      <c r="I33" s="28"/>
      <c r="J33" s="29"/>
      <c r="K33" s="29">
        <v>54.5</v>
      </c>
      <c r="L33" s="28"/>
      <c r="M33" s="41">
        <f t="shared" si="11"/>
        <v>54.5</v>
      </c>
      <c r="N33" s="46">
        <f>SUM(N34:N37)</f>
        <v>16.3</v>
      </c>
      <c r="O33" s="20">
        <f t="shared" si="5"/>
        <v>70.8</v>
      </c>
      <c r="P33" s="45">
        <f>SUM(P34:P37)</f>
        <v>77.9</v>
      </c>
      <c r="Q33" s="52">
        <f t="shared" si="9"/>
        <v>110.028248587571</v>
      </c>
    </row>
    <row r="34" s="1" customFormat="1" spans="1:17">
      <c r="A34" s="33" t="s">
        <v>143</v>
      </c>
      <c r="B34" s="28"/>
      <c r="C34" s="28"/>
      <c r="D34" s="28"/>
      <c r="E34" s="29"/>
      <c r="F34" s="29">
        <v>30</v>
      </c>
      <c r="G34" s="28"/>
      <c r="H34" s="28"/>
      <c r="I34" s="28"/>
      <c r="J34" s="29"/>
      <c r="K34" s="29">
        <v>30</v>
      </c>
      <c r="L34" s="28"/>
      <c r="M34" s="41">
        <f t="shared" si="11"/>
        <v>30</v>
      </c>
      <c r="N34" s="20">
        <v>15</v>
      </c>
      <c r="O34" s="20">
        <f t="shared" si="5"/>
        <v>45</v>
      </c>
      <c r="P34" s="45">
        <v>42.1</v>
      </c>
      <c r="Q34" s="52">
        <f t="shared" si="9"/>
        <v>93.5555555555556</v>
      </c>
    </row>
    <row r="35" s="1" customFormat="1" spans="1:17">
      <c r="A35" s="27" t="s">
        <v>144</v>
      </c>
      <c r="B35" s="28"/>
      <c r="C35" s="28"/>
      <c r="D35" s="28"/>
      <c r="E35" s="29"/>
      <c r="F35" s="29">
        <v>20</v>
      </c>
      <c r="G35" s="28"/>
      <c r="H35" s="28"/>
      <c r="I35" s="28"/>
      <c r="J35" s="29"/>
      <c r="K35" s="29">
        <v>20</v>
      </c>
      <c r="L35" s="28"/>
      <c r="M35" s="41">
        <f t="shared" ref="M35:M50" si="13">E35+F35</f>
        <v>20</v>
      </c>
      <c r="N35" s="20"/>
      <c r="O35" s="20">
        <f t="shared" si="5"/>
        <v>20</v>
      </c>
      <c r="P35" s="45">
        <v>33.4</v>
      </c>
      <c r="Q35" s="52">
        <f t="shared" si="9"/>
        <v>167</v>
      </c>
    </row>
    <row r="36" s="1" customFormat="1" spans="1:17">
      <c r="A36" s="27" t="s">
        <v>145</v>
      </c>
      <c r="B36" s="28"/>
      <c r="C36" s="28"/>
      <c r="D36" s="28"/>
      <c r="E36" s="29"/>
      <c r="F36" s="29">
        <v>1.5</v>
      </c>
      <c r="G36" s="28"/>
      <c r="H36" s="28"/>
      <c r="I36" s="28"/>
      <c r="J36" s="29"/>
      <c r="K36" s="29">
        <v>1.5</v>
      </c>
      <c r="L36" s="28"/>
      <c r="M36" s="41">
        <f t="shared" si="13"/>
        <v>1.5</v>
      </c>
      <c r="N36" s="20"/>
      <c r="O36" s="20">
        <f t="shared" si="5"/>
        <v>1.5</v>
      </c>
      <c r="P36" s="45">
        <v>2</v>
      </c>
      <c r="Q36" s="52">
        <f t="shared" si="9"/>
        <v>133.333333333333</v>
      </c>
    </row>
    <row r="37" s="1" customFormat="1" spans="1:17">
      <c r="A37" s="27" t="s">
        <v>146</v>
      </c>
      <c r="B37" s="28"/>
      <c r="C37" s="28"/>
      <c r="D37" s="28"/>
      <c r="E37" s="29"/>
      <c r="F37" s="29">
        <v>3</v>
      </c>
      <c r="G37" s="28"/>
      <c r="H37" s="28"/>
      <c r="I37" s="28"/>
      <c r="J37" s="29"/>
      <c r="K37" s="29">
        <v>3</v>
      </c>
      <c r="L37" s="28"/>
      <c r="M37" s="41">
        <f t="shared" si="13"/>
        <v>3</v>
      </c>
      <c r="N37" s="20">
        <v>1.3</v>
      </c>
      <c r="O37" s="20">
        <f t="shared" si="5"/>
        <v>4.3</v>
      </c>
      <c r="P37" s="45">
        <v>0.4</v>
      </c>
      <c r="Q37" s="52">
        <f t="shared" si="9"/>
        <v>9.30232558139535</v>
      </c>
    </row>
    <row r="38" s="1" customFormat="1" spans="1:17">
      <c r="A38" s="33" t="s">
        <v>147</v>
      </c>
      <c r="B38" s="28"/>
      <c r="C38" s="28"/>
      <c r="D38" s="28"/>
      <c r="E38" s="29"/>
      <c r="F38" s="29">
        <f>F39+F40</f>
        <v>35.9</v>
      </c>
      <c r="G38" s="28"/>
      <c r="H38" s="28"/>
      <c r="I38" s="28"/>
      <c r="J38" s="29"/>
      <c r="K38" s="29">
        <v>35.9</v>
      </c>
      <c r="L38" s="28"/>
      <c r="M38" s="41">
        <f t="shared" si="13"/>
        <v>35.9</v>
      </c>
      <c r="N38" s="20">
        <f>SUM(N39:N40)</f>
        <v>-3.1</v>
      </c>
      <c r="O38" s="20">
        <f t="shared" si="5"/>
        <v>32.8</v>
      </c>
      <c r="P38" s="45">
        <f>SUM(P39:P40)</f>
        <v>25.2</v>
      </c>
      <c r="Q38" s="52">
        <f t="shared" si="9"/>
        <v>76.8292682926829</v>
      </c>
    </row>
    <row r="39" s="1" customFormat="1" spans="1:17">
      <c r="A39" s="27" t="s">
        <v>148</v>
      </c>
      <c r="B39" s="28"/>
      <c r="C39" s="28"/>
      <c r="D39" s="28"/>
      <c r="E39" s="29"/>
      <c r="F39" s="29">
        <v>20.9</v>
      </c>
      <c r="G39" s="28"/>
      <c r="H39" s="28"/>
      <c r="I39" s="28"/>
      <c r="J39" s="29"/>
      <c r="K39" s="29">
        <v>20.9</v>
      </c>
      <c r="L39" s="28"/>
      <c r="M39" s="41">
        <f t="shared" si="13"/>
        <v>20.9</v>
      </c>
      <c r="N39" s="20">
        <v>-3.1</v>
      </c>
      <c r="O39" s="20">
        <f t="shared" si="5"/>
        <v>17.8</v>
      </c>
      <c r="P39" s="45">
        <v>16.8</v>
      </c>
      <c r="Q39" s="52">
        <f t="shared" si="9"/>
        <v>94.3820224719101</v>
      </c>
    </row>
    <row r="40" s="1" customFormat="1" spans="1:17">
      <c r="A40" s="27" t="s">
        <v>149</v>
      </c>
      <c r="B40" s="28"/>
      <c r="C40" s="28"/>
      <c r="D40" s="28"/>
      <c r="E40" s="29"/>
      <c r="F40" s="29">
        <v>15</v>
      </c>
      <c r="G40" s="28"/>
      <c r="H40" s="28"/>
      <c r="I40" s="28"/>
      <c r="J40" s="29"/>
      <c r="K40" s="29">
        <v>15</v>
      </c>
      <c r="L40" s="28"/>
      <c r="M40" s="41">
        <f t="shared" si="13"/>
        <v>15</v>
      </c>
      <c r="N40" s="20"/>
      <c r="O40" s="20">
        <f t="shared" si="5"/>
        <v>15</v>
      </c>
      <c r="P40" s="45">
        <v>8.4</v>
      </c>
      <c r="Q40" s="52">
        <f t="shared" si="9"/>
        <v>56</v>
      </c>
    </row>
    <row r="41" s="1" customFormat="1" spans="1:17">
      <c r="A41" s="33" t="s">
        <v>150</v>
      </c>
      <c r="B41" s="28"/>
      <c r="C41" s="28"/>
      <c r="D41" s="28"/>
      <c r="E41" s="29"/>
      <c r="F41" s="29">
        <f>F42+F43+F44</f>
        <v>46</v>
      </c>
      <c r="G41" s="28"/>
      <c r="H41" s="28"/>
      <c r="I41" s="28"/>
      <c r="J41" s="29"/>
      <c r="K41" s="29">
        <v>46</v>
      </c>
      <c r="L41" s="28"/>
      <c r="M41" s="41">
        <f t="shared" si="13"/>
        <v>46</v>
      </c>
      <c r="N41" s="20"/>
      <c r="O41" s="20">
        <f t="shared" si="5"/>
        <v>46</v>
      </c>
      <c r="P41" s="45">
        <f>SUM(P42:P44)</f>
        <v>54.3</v>
      </c>
      <c r="Q41" s="52">
        <f t="shared" si="9"/>
        <v>118.04347826087</v>
      </c>
    </row>
    <row r="42" s="1" customFormat="1" spans="1:17">
      <c r="A42" s="33" t="s">
        <v>151</v>
      </c>
      <c r="B42" s="28"/>
      <c r="C42" s="28"/>
      <c r="D42" s="28"/>
      <c r="E42" s="29"/>
      <c r="F42" s="29">
        <v>1.5</v>
      </c>
      <c r="G42" s="28"/>
      <c r="H42" s="28"/>
      <c r="I42" s="28"/>
      <c r="J42" s="29"/>
      <c r="K42" s="29">
        <v>1.5</v>
      </c>
      <c r="L42" s="28"/>
      <c r="M42" s="41">
        <f t="shared" si="13"/>
        <v>1.5</v>
      </c>
      <c r="N42" s="20"/>
      <c r="O42" s="20">
        <f t="shared" si="5"/>
        <v>1.5</v>
      </c>
      <c r="P42" s="45">
        <v>0.8</v>
      </c>
      <c r="Q42" s="52">
        <f t="shared" si="9"/>
        <v>53.3333333333333</v>
      </c>
    </row>
    <row r="43" s="1" customFormat="1" spans="1:17">
      <c r="A43" s="33" t="s">
        <v>152</v>
      </c>
      <c r="B43" s="28"/>
      <c r="C43" s="28"/>
      <c r="D43" s="28"/>
      <c r="E43" s="29"/>
      <c r="F43" s="29">
        <v>8</v>
      </c>
      <c r="G43" s="28"/>
      <c r="H43" s="28"/>
      <c r="I43" s="28"/>
      <c r="J43" s="29"/>
      <c r="K43" s="29">
        <v>8</v>
      </c>
      <c r="L43" s="28"/>
      <c r="M43" s="41">
        <f t="shared" si="13"/>
        <v>8</v>
      </c>
      <c r="N43" s="20"/>
      <c r="O43" s="20">
        <f t="shared" si="5"/>
        <v>8</v>
      </c>
      <c r="P43" s="45">
        <v>12</v>
      </c>
      <c r="Q43" s="52">
        <f t="shared" si="9"/>
        <v>150</v>
      </c>
    </row>
    <row r="44" s="1" customFormat="1" spans="1:17">
      <c r="A44" s="27" t="s">
        <v>153</v>
      </c>
      <c r="B44" s="28"/>
      <c r="C44" s="28"/>
      <c r="D44" s="28"/>
      <c r="E44" s="29"/>
      <c r="F44" s="29">
        <v>36.5</v>
      </c>
      <c r="G44" s="28"/>
      <c r="H44" s="28"/>
      <c r="I44" s="28"/>
      <c r="J44" s="29"/>
      <c r="K44" s="29">
        <v>36.5</v>
      </c>
      <c r="L44" s="28"/>
      <c r="M44" s="41">
        <f t="shared" si="13"/>
        <v>36.5</v>
      </c>
      <c r="N44" s="20"/>
      <c r="O44" s="20">
        <f t="shared" si="5"/>
        <v>36.5</v>
      </c>
      <c r="P44" s="45">
        <v>41.5</v>
      </c>
      <c r="Q44" s="52">
        <f t="shared" si="9"/>
        <v>113.698630136986</v>
      </c>
    </row>
    <row r="45" s="1" customFormat="1" spans="1:17">
      <c r="A45" s="27" t="s">
        <v>154</v>
      </c>
      <c r="B45" s="28"/>
      <c r="C45" s="28"/>
      <c r="D45" s="28"/>
      <c r="E45" s="29"/>
      <c r="F45" s="29">
        <v>15</v>
      </c>
      <c r="G45" s="28"/>
      <c r="H45" s="28"/>
      <c r="I45" s="28"/>
      <c r="J45" s="29"/>
      <c r="K45" s="29">
        <v>15</v>
      </c>
      <c r="L45" s="28"/>
      <c r="M45" s="41">
        <f t="shared" si="13"/>
        <v>15</v>
      </c>
      <c r="N45" s="20">
        <v>1.8</v>
      </c>
      <c r="O45" s="20">
        <f t="shared" si="5"/>
        <v>16.8</v>
      </c>
      <c r="P45" s="45">
        <v>16.8</v>
      </c>
      <c r="Q45" s="52">
        <f t="shared" si="9"/>
        <v>100</v>
      </c>
    </row>
    <row r="46" s="1" customFormat="1" spans="1:17">
      <c r="A46" s="27" t="s">
        <v>155</v>
      </c>
      <c r="B46" s="28"/>
      <c r="C46" s="28"/>
      <c r="D46" s="28"/>
      <c r="E46" s="29"/>
      <c r="F46" s="29">
        <v>13</v>
      </c>
      <c r="G46" s="28"/>
      <c r="H46" s="28"/>
      <c r="I46" s="28"/>
      <c r="J46" s="29"/>
      <c r="K46" s="29">
        <v>13</v>
      </c>
      <c r="L46" s="28"/>
      <c r="M46" s="41">
        <f t="shared" si="13"/>
        <v>13</v>
      </c>
      <c r="N46" s="20"/>
      <c r="O46" s="20">
        <f t="shared" si="5"/>
        <v>13</v>
      </c>
      <c r="P46" s="45">
        <v>27.5</v>
      </c>
      <c r="Q46" s="52">
        <f t="shared" si="9"/>
        <v>211.538461538462</v>
      </c>
    </row>
    <row r="47" s="1" customFormat="1" spans="1:17">
      <c r="A47" s="27" t="s">
        <v>156</v>
      </c>
      <c r="B47" s="28"/>
      <c r="C47" s="28"/>
      <c r="D47" s="28"/>
      <c r="E47" s="29"/>
      <c r="F47" s="29">
        <v>10</v>
      </c>
      <c r="G47" s="28"/>
      <c r="H47" s="28"/>
      <c r="I47" s="28"/>
      <c r="J47" s="29"/>
      <c r="K47" s="29">
        <v>10</v>
      </c>
      <c r="L47" s="28"/>
      <c r="M47" s="41">
        <f t="shared" si="13"/>
        <v>10</v>
      </c>
      <c r="N47" s="20"/>
      <c r="O47" s="20">
        <f t="shared" si="5"/>
        <v>10</v>
      </c>
      <c r="P47" s="45">
        <v>0.3</v>
      </c>
      <c r="Q47" s="52">
        <f t="shared" si="9"/>
        <v>3</v>
      </c>
    </row>
    <row r="48" s="1" customFormat="1" spans="1:17">
      <c r="A48" s="27" t="s">
        <v>157</v>
      </c>
      <c r="B48" s="28"/>
      <c r="C48" s="28"/>
      <c r="D48" s="28"/>
      <c r="E48" s="29"/>
      <c r="F48" s="29">
        <v>2.5</v>
      </c>
      <c r="G48" s="28"/>
      <c r="H48" s="28"/>
      <c r="I48" s="28"/>
      <c r="J48" s="29"/>
      <c r="K48" s="29">
        <v>2.5</v>
      </c>
      <c r="L48" s="28"/>
      <c r="M48" s="41">
        <f t="shared" si="13"/>
        <v>2.5</v>
      </c>
      <c r="N48" s="20"/>
      <c r="O48" s="20">
        <f t="shared" si="5"/>
        <v>2.5</v>
      </c>
      <c r="P48" s="45">
        <v>2</v>
      </c>
      <c r="Q48" s="52">
        <f t="shared" si="9"/>
        <v>80</v>
      </c>
    </row>
    <row r="49" s="1" customFormat="1" spans="1:17">
      <c r="A49" s="27" t="s">
        <v>158</v>
      </c>
      <c r="B49" s="28"/>
      <c r="C49" s="28"/>
      <c r="D49" s="28"/>
      <c r="E49" s="29"/>
      <c r="F49" s="29">
        <v>2</v>
      </c>
      <c r="G49" s="28"/>
      <c r="H49" s="28"/>
      <c r="I49" s="28"/>
      <c r="J49" s="29"/>
      <c r="K49" s="29">
        <v>2</v>
      </c>
      <c r="L49" s="28"/>
      <c r="M49" s="41">
        <f t="shared" si="13"/>
        <v>2</v>
      </c>
      <c r="N49" s="20"/>
      <c r="O49" s="20">
        <f t="shared" si="5"/>
        <v>2</v>
      </c>
      <c r="P49" s="45">
        <v>1</v>
      </c>
      <c r="Q49" s="52">
        <f t="shared" si="9"/>
        <v>50</v>
      </c>
    </row>
    <row r="50" s="1" customFormat="1" spans="1:17">
      <c r="A50" s="27" t="s">
        <v>159</v>
      </c>
      <c r="B50" s="28"/>
      <c r="C50" s="28"/>
      <c r="D50" s="28"/>
      <c r="E50" s="29"/>
      <c r="F50" s="29">
        <v>15</v>
      </c>
      <c r="G50" s="28"/>
      <c r="H50" s="28"/>
      <c r="I50" s="28"/>
      <c r="J50" s="29"/>
      <c r="K50" s="29">
        <v>15</v>
      </c>
      <c r="L50" s="28"/>
      <c r="M50" s="41">
        <f t="shared" si="13"/>
        <v>15</v>
      </c>
      <c r="N50" s="20"/>
      <c r="O50" s="20">
        <f t="shared" si="5"/>
        <v>15</v>
      </c>
      <c r="P50" s="45">
        <v>26.4</v>
      </c>
      <c r="Q50" s="52">
        <f t="shared" si="9"/>
        <v>176</v>
      </c>
    </row>
    <row r="51" s="1" customFormat="1" spans="1:17">
      <c r="A51" s="27" t="s">
        <v>160</v>
      </c>
      <c r="B51" s="28">
        <f>B52+B53+B54</f>
        <v>3</v>
      </c>
      <c r="C51" s="28"/>
      <c r="D51" s="28"/>
      <c r="E51" s="28">
        <f>E52+E53+E54</f>
        <v>44.7</v>
      </c>
      <c r="F51" s="28">
        <f>F52+F53+F54</f>
        <v>5</v>
      </c>
      <c r="G51" s="28"/>
      <c r="H51" s="28"/>
      <c r="I51" s="28"/>
      <c r="J51" s="28">
        <f>J52+J53+J54</f>
        <v>33</v>
      </c>
      <c r="K51" s="28">
        <f>K52+K53+K54</f>
        <v>16.7</v>
      </c>
      <c r="L51" s="28"/>
      <c r="M51" s="28">
        <f>M52+M53+M54</f>
        <v>49.7</v>
      </c>
      <c r="N51" s="20"/>
      <c r="O51" s="20">
        <f t="shared" si="5"/>
        <v>49.7</v>
      </c>
      <c r="P51" s="45">
        <f>SUM(P52:P54)</f>
        <v>61.3</v>
      </c>
      <c r="Q51" s="52">
        <f t="shared" si="9"/>
        <v>123.340040241449</v>
      </c>
    </row>
    <row r="52" s="1" customFormat="1" spans="1:17">
      <c r="A52" s="27" t="s">
        <v>161</v>
      </c>
      <c r="B52" s="28">
        <v>3</v>
      </c>
      <c r="C52" s="28"/>
      <c r="D52" s="28"/>
      <c r="E52" s="29">
        <v>44.7</v>
      </c>
      <c r="F52" s="29"/>
      <c r="G52" s="28"/>
      <c r="H52" s="28"/>
      <c r="I52" s="28"/>
      <c r="J52" s="29">
        <v>33</v>
      </c>
      <c r="K52" s="29">
        <v>11.7</v>
      </c>
      <c r="L52" s="28"/>
      <c r="M52" s="41">
        <f>E52+F52</f>
        <v>44.7</v>
      </c>
      <c r="N52" s="20"/>
      <c r="O52" s="20">
        <f t="shared" si="5"/>
        <v>44.7</v>
      </c>
      <c r="P52" s="45">
        <v>58</v>
      </c>
      <c r="Q52" s="52">
        <f t="shared" si="9"/>
        <v>129.753914988814</v>
      </c>
    </row>
    <row r="53" s="1" customFormat="1" spans="1:17">
      <c r="A53" s="27" t="s">
        <v>162</v>
      </c>
      <c r="B53" s="28"/>
      <c r="C53" s="28"/>
      <c r="D53" s="28"/>
      <c r="E53" s="29"/>
      <c r="F53" s="29">
        <v>4.5</v>
      </c>
      <c r="G53" s="28"/>
      <c r="H53" s="28"/>
      <c r="I53" s="28"/>
      <c r="J53" s="29"/>
      <c r="K53" s="29">
        <v>4.5</v>
      </c>
      <c r="L53" s="28"/>
      <c r="M53" s="41">
        <f>E53+F53</f>
        <v>4.5</v>
      </c>
      <c r="N53" s="20"/>
      <c r="O53" s="20">
        <f t="shared" si="5"/>
        <v>4.5</v>
      </c>
      <c r="P53" s="45">
        <v>2.8</v>
      </c>
      <c r="Q53" s="52">
        <f t="shared" si="9"/>
        <v>62.2222222222222</v>
      </c>
    </row>
    <row r="54" s="1" customFormat="1" spans="1:17">
      <c r="A54" s="33" t="s">
        <v>163</v>
      </c>
      <c r="B54" s="28"/>
      <c r="C54" s="28"/>
      <c r="D54" s="28"/>
      <c r="E54" s="29"/>
      <c r="F54" s="29">
        <v>0.5</v>
      </c>
      <c r="G54" s="28"/>
      <c r="H54" s="28"/>
      <c r="I54" s="28"/>
      <c r="J54" s="29"/>
      <c r="K54" s="29">
        <v>0.5</v>
      </c>
      <c r="L54" s="28"/>
      <c r="M54" s="41">
        <f>E54+F54</f>
        <v>0.5</v>
      </c>
      <c r="N54" s="20"/>
      <c r="O54" s="20">
        <f t="shared" si="5"/>
        <v>0.5</v>
      </c>
      <c r="P54" s="45">
        <v>0.5</v>
      </c>
      <c r="Q54" s="52">
        <f t="shared" si="9"/>
        <v>100</v>
      </c>
    </row>
    <row r="55" s="1" customFormat="1" spans="1:17">
      <c r="A55" s="27" t="s">
        <v>164</v>
      </c>
      <c r="B55" s="28"/>
      <c r="C55" s="28"/>
      <c r="D55" s="28"/>
      <c r="E55" s="29"/>
      <c r="F55" s="29">
        <f t="shared" ref="F55:K55" si="14">F56+F57+F58</f>
        <v>2.5</v>
      </c>
      <c r="G55" s="29"/>
      <c r="H55" s="29"/>
      <c r="I55" s="29"/>
      <c r="J55" s="29">
        <f t="shared" si="14"/>
        <v>1.5</v>
      </c>
      <c r="K55" s="29">
        <f t="shared" si="14"/>
        <v>1</v>
      </c>
      <c r="L55" s="29"/>
      <c r="M55" s="29">
        <f>M56+M57+M58</f>
        <v>2.5</v>
      </c>
      <c r="N55" s="20"/>
      <c r="O55" s="20">
        <f t="shared" si="5"/>
        <v>2.5</v>
      </c>
      <c r="P55" s="45">
        <f>SUM(P56:P58)</f>
        <v>0.6</v>
      </c>
      <c r="Q55" s="52">
        <f t="shared" si="9"/>
        <v>24</v>
      </c>
    </row>
    <row r="56" s="1" customFormat="1" spans="1:17">
      <c r="A56" s="27" t="s">
        <v>165</v>
      </c>
      <c r="B56" s="28"/>
      <c r="C56" s="28"/>
      <c r="D56" s="28"/>
      <c r="E56" s="29"/>
      <c r="F56" s="29">
        <v>0.7</v>
      </c>
      <c r="G56" s="28"/>
      <c r="H56" s="28"/>
      <c r="I56" s="28"/>
      <c r="J56" s="29"/>
      <c r="K56" s="29">
        <v>0.7</v>
      </c>
      <c r="L56" s="28"/>
      <c r="M56" s="41">
        <f t="shared" ref="M56:M64" si="15">E56+F56</f>
        <v>0.7</v>
      </c>
      <c r="N56" s="20"/>
      <c r="O56" s="20">
        <f t="shared" si="5"/>
        <v>0.7</v>
      </c>
      <c r="P56" s="45">
        <v>0.5</v>
      </c>
      <c r="Q56" s="52">
        <f t="shared" si="9"/>
        <v>71.4285714285714</v>
      </c>
    </row>
    <row r="57" s="1" customFormat="1" spans="1:17">
      <c r="A57" s="27" t="s">
        <v>166</v>
      </c>
      <c r="B57" s="28"/>
      <c r="C57" s="28"/>
      <c r="D57" s="28"/>
      <c r="E57" s="29"/>
      <c r="F57" s="29">
        <v>0.3</v>
      </c>
      <c r="G57" s="28"/>
      <c r="H57" s="28"/>
      <c r="I57" s="28"/>
      <c r="J57" s="29"/>
      <c r="K57" s="29">
        <v>0.3</v>
      </c>
      <c r="L57" s="28"/>
      <c r="M57" s="41">
        <f t="shared" si="15"/>
        <v>0.3</v>
      </c>
      <c r="N57" s="20"/>
      <c r="O57" s="20">
        <f t="shared" si="5"/>
        <v>0.3</v>
      </c>
      <c r="P57" s="45">
        <v>0</v>
      </c>
      <c r="Q57" s="52">
        <f t="shared" si="9"/>
        <v>0</v>
      </c>
    </row>
    <row r="58" s="1" customFormat="1" spans="1:17">
      <c r="A58" s="27" t="s">
        <v>167</v>
      </c>
      <c r="B58" s="28"/>
      <c r="C58" s="28"/>
      <c r="D58" s="28"/>
      <c r="E58" s="29"/>
      <c r="F58" s="29">
        <v>1.5</v>
      </c>
      <c r="G58" s="28"/>
      <c r="H58" s="28"/>
      <c r="I58" s="28"/>
      <c r="J58" s="29">
        <v>1.5</v>
      </c>
      <c r="K58" s="29"/>
      <c r="L58" s="28"/>
      <c r="M58" s="41">
        <f t="shared" si="15"/>
        <v>1.5</v>
      </c>
      <c r="N58" s="20"/>
      <c r="O58" s="20">
        <f t="shared" si="5"/>
        <v>1.5</v>
      </c>
      <c r="P58" s="45">
        <v>0.1</v>
      </c>
      <c r="Q58" s="52">
        <f t="shared" si="9"/>
        <v>6.66666666666667</v>
      </c>
    </row>
    <row r="59" s="1" customFormat="1" spans="1:17">
      <c r="A59" s="27" t="s">
        <v>168</v>
      </c>
      <c r="B59" s="28"/>
      <c r="C59" s="28"/>
      <c r="D59" s="28"/>
      <c r="E59" s="29"/>
      <c r="F59" s="29">
        <f t="shared" ref="F59:K59" si="16">F60+F61+F62</f>
        <v>35</v>
      </c>
      <c r="G59" s="29">
        <f t="shared" si="16"/>
        <v>30</v>
      </c>
      <c r="H59" s="29"/>
      <c r="I59" s="29">
        <f t="shared" si="16"/>
        <v>30</v>
      </c>
      <c r="J59" s="29">
        <f t="shared" si="16"/>
        <v>10</v>
      </c>
      <c r="K59" s="29">
        <f t="shared" si="16"/>
        <v>25</v>
      </c>
      <c r="L59" s="29"/>
      <c r="M59" s="41">
        <f t="shared" si="15"/>
        <v>35</v>
      </c>
      <c r="N59" s="20"/>
      <c r="O59" s="20">
        <f t="shared" si="5"/>
        <v>35</v>
      </c>
      <c r="P59" s="45">
        <f>SUM(P60:P62)</f>
        <v>2.2</v>
      </c>
      <c r="Q59" s="52">
        <f t="shared" si="9"/>
        <v>6.28571428571429</v>
      </c>
    </row>
    <row r="60" s="1" customFormat="1" spans="1:17">
      <c r="A60" s="27" t="s">
        <v>169</v>
      </c>
      <c r="B60" s="28"/>
      <c r="C60" s="28"/>
      <c r="D60" s="28"/>
      <c r="E60" s="29"/>
      <c r="F60" s="29">
        <v>1</v>
      </c>
      <c r="G60" s="28"/>
      <c r="H60" s="28"/>
      <c r="I60" s="28"/>
      <c r="J60" s="29"/>
      <c r="K60" s="29">
        <v>1</v>
      </c>
      <c r="L60" s="28"/>
      <c r="M60" s="41">
        <f t="shared" si="15"/>
        <v>1</v>
      </c>
      <c r="N60" s="20"/>
      <c r="O60" s="20">
        <f t="shared" si="5"/>
        <v>1</v>
      </c>
      <c r="P60" s="45">
        <v>0</v>
      </c>
      <c r="Q60" s="52">
        <f t="shared" si="9"/>
        <v>0</v>
      </c>
    </row>
    <row r="61" s="1" customFormat="1" spans="1:17">
      <c r="A61" s="27" t="s">
        <v>170</v>
      </c>
      <c r="B61" s="28"/>
      <c r="C61" s="28"/>
      <c r="D61" s="28"/>
      <c r="E61" s="29"/>
      <c r="F61" s="29">
        <v>4</v>
      </c>
      <c r="G61" s="28"/>
      <c r="H61" s="28"/>
      <c r="I61" s="28"/>
      <c r="J61" s="29"/>
      <c r="K61" s="29">
        <v>4</v>
      </c>
      <c r="L61" s="28"/>
      <c r="M61" s="41">
        <f t="shared" si="15"/>
        <v>4</v>
      </c>
      <c r="N61" s="20"/>
      <c r="O61" s="20">
        <f t="shared" si="5"/>
        <v>4</v>
      </c>
      <c r="P61" s="45">
        <v>2.2</v>
      </c>
      <c r="Q61" s="52">
        <f t="shared" si="9"/>
        <v>55</v>
      </c>
    </row>
    <row r="62" s="1" customFormat="1" spans="1:17">
      <c r="A62" s="27" t="s">
        <v>171</v>
      </c>
      <c r="B62" s="28"/>
      <c r="C62" s="28"/>
      <c r="D62" s="28"/>
      <c r="E62" s="29"/>
      <c r="F62" s="29">
        <v>30</v>
      </c>
      <c r="G62" s="28">
        <v>30</v>
      </c>
      <c r="H62" s="28"/>
      <c r="I62" s="28">
        <v>30</v>
      </c>
      <c r="J62" s="29">
        <v>10</v>
      </c>
      <c r="K62" s="29">
        <v>20</v>
      </c>
      <c r="L62" s="28"/>
      <c r="M62" s="41">
        <f t="shared" si="15"/>
        <v>30</v>
      </c>
      <c r="N62" s="20"/>
      <c r="O62" s="20">
        <f t="shared" si="5"/>
        <v>30</v>
      </c>
      <c r="P62" s="45">
        <v>0</v>
      </c>
      <c r="Q62" s="52">
        <f t="shared" si="9"/>
        <v>0</v>
      </c>
    </row>
    <row r="63" s="1" customFormat="1" spans="1:17">
      <c r="A63" s="27" t="s">
        <v>172</v>
      </c>
      <c r="B63" s="28"/>
      <c r="C63" s="28"/>
      <c r="D63" s="28"/>
      <c r="E63" s="29"/>
      <c r="F63" s="29">
        <v>0.5</v>
      </c>
      <c r="G63" s="28"/>
      <c r="H63" s="28"/>
      <c r="I63" s="28"/>
      <c r="J63" s="29"/>
      <c r="K63" s="29">
        <v>0.5</v>
      </c>
      <c r="L63" s="28"/>
      <c r="M63" s="41">
        <f t="shared" si="15"/>
        <v>0.5</v>
      </c>
      <c r="N63" s="20"/>
      <c r="O63" s="20">
        <f t="shared" si="5"/>
        <v>0.5</v>
      </c>
      <c r="P63" s="45">
        <v>0.1</v>
      </c>
      <c r="Q63" s="52">
        <f t="shared" si="9"/>
        <v>20</v>
      </c>
    </row>
    <row r="64" s="1" customFormat="1" spans="1:17">
      <c r="A64" s="27" t="s">
        <v>173</v>
      </c>
      <c r="B64" s="28"/>
      <c r="C64" s="28"/>
      <c r="D64" s="28"/>
      <c r="E64" s="29"/>
      <c r="F64" s="29">
        <v>0.7</v>
      </c>
      <c r="G64" s="28"/>
      <c r="H64" s="28"/>
      <c r="I64" s="28"/>
      <c r="J64" s="29"/>
      <c r="K64" s="29">
        <v>0.7</v>
      </c>
      <c r="L64" s="28"/>
      <c r="M64" s="41">
        <f t="shared" si="15"/>
        <v>0.7</v>
      </c>
      <c r="N64" s="20"/>
      <c r="O64" s="20">
        <f t="shared" si="5"/>
        <v>0.7</v>
      </c>
      <c r="P64" s="45">
        <v>0.5</v>
      </c>
      <c r="Q64" s="52">
        <f t="shared" si="9"/>
        <v>71.4285714285714</v>
      </c>
    </row>
    <row r="65" s="1" customFormat="1" spans="1:17">
      <c r="A65" s="27" t="s">
        <v>174</v>
      </c>
      <c r="B65" s="28">
        <f t="shared" ref="B65:G65" si="17">B66+B67</f>
        <v>3</v>
      </c>
      <c r="C65" s="28"/>
      <c r="D65" s="28"/>
      <c r="E65" s="28">
        <f t="shared" si="17"/>
        <v>44.7</v>
      </c>
      <c r="F65" s="28">
        <f t="shared" si="17"/>
        <v>117.4</v>
      </c>
      <c r="G65" s="28">
        <f t="shared" si="17"/>
        <v>50</v>
      </c>
      <c r="H65" s="28"/>
      <c r="I65" s="28">
        <f>I66+I67</f>
        <v>50</v>
      </c>
      <c r="J65" s="28">
        <f>J66+J67</f>
        <v>48</v>
      </c>
      <c r="K65" s="28">
        <f>K66+K67</f>
        <v>114.1</v>
      </c>
      <c r="L65" s="28"/>
      <c r="M65" s="28">
        <f>M66+M67</f>
        <v>162.1</v>
      </c>
      <c r="N65" s="20">
        <f>N66+N67</f>
        <v>-44.5</v>
      </c>
      <c r="O65" s="20">
        <f t="shared" si="5"/>
        <v>117.6</v>
      </c>
      <c r="P65" s="45">
        <f>SUM(P66:P67)</f>
        <v>122.5</v>
      </c>
      <c r="Q65" s="52">
        <f t="shared" si="9"/>
        <v>104.166666666667</v>
      </c>
    </row>
    <row r="66" s="1" customFormat="1" spans="1:17">
      <c r="A66" s="27" t="s">
        <v>119</v>
      </c>
      <c r="B66" s="28">
        <v>3</v>
      </c>
      <c r="C66" s="28"/>
      <c r="D66" s="28"/>
      <c r="E66" s="29">
        <v>44.7</v>
      </c>
      <c r="F66" s="29"/>
      <c r="G66" s="28"/>
      <c r="H66" s="28"/>
      <c r="I66" s="28"/>
      <c r="J66" s="29">
        <v>33</v>
      </c>
      <c r="K66" s="29">
        <v>11.7</v>
      </c>
      <c r="L66" s="28"/>
      <c r="M66" s="41">
        <f t="shared" ref="M66:M78" si="18">E66+F66</f>
        <v>44.7</v>
      </c>
      <c r="N66" s="20"/>
      <c r="O66" s="20">
        <f t="shared" si="5"/>
        <v>44.7</v>
      </c>
      <c r="P66" s="45">
        <v>62.7</v>
      </c>
      <c r="Q66" s="52">
        <f t="shared" si="9"/>
        <v>140.268456375839</v>
      </c>
    </row>
    <row r="67" s="1" customFormat="1" spans="1:17">
      <c r="A67" s="27" t="s">
        <v>175</v>
      </c>
      <c r="B67" s="29"/>
      <c r="C67" s="29"/>
      <c r="D67" s="29"/>
      <c r="E67" s="29"/>
      <c r="F67" s="29">
        <f t="shared" ref="F67:K67" si="19">F68+F73+F80+F87+F91++F96</f>
        <v>117.4</v>
      </c>
      <c r="G67" s="29">
        <f t="shared" si="19"/>
        <v>50</v>
      </c>
      <c r="H67" s="29"/>
      <c r="I67" s="29">
        <f t="shared" si="19"/>
        <v>50</v>
      </c>
      <c r="J67" s="29">
        <f t="shared" si="19"/>
        <v>15</v>
      </c>
      <c r="K67" s="29">
        <f t="shared" si="19"/>
        <v>102.4</v>
      </c>
      <c r="L67" s="29"/>
      <c r="M67" s="29">
        <f t="shared" si="18"/>
        <v>117.4</v>
      </c>
      <c r="N67" s="20">
        <f>SUM(N68,N73,N80,N87,N91,N96)</f>
        <v>-44.5</v>
      </c>
      <c r="O67" s="20">
        <f t="shared" si="5"/>
        <v>72.9</v>
      </c>
      <c r="P67" s="45">
        <f>SUM(P68,P73,P80,P87,P91,P96)</f>
        <v>59.8</v>
      </c>
      <c r="Q67" s="52">
        <f t="shared" si="9"/>
        <v>82.0301783264746</v>
      </c>
    </row>
    <row r="68" s="1" customFormat="1" spans="1:17">
      <c r="A68" s="27" t="s">
        <v>176</v>
      </c>
      <c r="B68" s="29"/>
      <c r="C68" s="29"/>
      <c r="D68" s="29"/>
      <c r="E68" s="29"/>
      <c r="F68" s="29">
        <f>F69+F70+F71+F72</f>
        <v>7</v>
      </c>
      <c r="G68" s="29"/>
      <c r="H68" s="29"/>
      <c r="I68" s="29"/>
      <c r="J68" s="29"/>
      <c r="K68" s="29">
        <f>K69+K70+K71+K72</f>
        <v>7</v>
      </c>
      <c r="L68" s="29"/>
      <c r="M68" s="29">
        <f>M69+M70+M71+M72</f>
        <v>7</v>
      </c>
      <c r="N68" s="20">
        <f>N69+N70+N71+N72</f>
        <v>0</v>
      </c>
      <c r="O68" s="20">
        <f t="shared" si="5"/>
        <v>7</v>
      </c>
      <c r="P68" s="45">
        <f>SUM(P69:P72)</f>
        <v>6.5</v>
      </c>
      <c r="Q68" s="52">
        <f t="shared" si="9"/>
        <v>92.8571428571429</v>
      </c>
    </row>
    <row r="69" s="1" customFormat="1" spans="1:17">
      <c r="A69" s="27" t="s">
        <v>177</v>
      </c>
      <c r="B69" s="28"/>
      <c r="C69" s="28"/>
      <c r="D69" s="28"/>
      <c r="E69" s="29"/>
      <c r="F69" s="29">
        <v>0.8</v>
      </c>
      <c r="G69" s="28"/>
      <c r="H69" s="28"/>
      <c r="I69" s="28"/>
      <c r="J69" s="29"/>
      <c r="K69" s="29">
        <v>0.8</v>
      </c>
      <c r="L69" s="28"/>
      <c r="M69" s="29">
        <f t="shared" si="18"/>
        <v>0.8</v>
      </c>
      <c r="N69" s="20">
        <v>2</v>
      </c>
      <c r="O69" s="20">
        <f t="shared" si="5"/>
        <v>2.8</v>
      </c>
      <c r="P69" s="45">
        <v>2.8</v>
      </c>
      <c r="Q69" s="52">
        <f t="shared" si="9"/>
        <v>100</v>
      </c>
    </row>
    <row r="70" s="1" customFormat="1" spans="1:17">
      <c r="A70" s="27" t="s">
        <v>178</v>
      </c>
      <c r="B70" s="28"/>
      <c r="C70" s="28"/>
      <c r="D70" s="28"/>
      <c r="E70" s="29"/>
      <c r="F70" s="29">
        <v>0.5</v>
      </c>
      <c r="G70" s="28"/>
      <c r="H70" s="28"/>
      <c r="I70" s="28"/>
      <c r="J70" s="29"/>
      <c r="K70" s="29">
        <v>0.5</v>
      </c>
      <c r="L70" s="28"/>
      <c r="M70" s="29">
        <f t="shared" si="18"/>
        <v>0.5</v>
      </c>
      <c r="N70" s="20"/>
      <c r="O70" s="20">
        <f t="shared" si="5"/>
        <v>0.5</v>
      </c>
      <c r="P70" s="45">
        <v>0.9</v>
      </c>
      <c r="Q70" s="52">
        <f t="shared" si="9"/>
        <v>180</v>
      </c>
    </row>
    <row r="71" s="1" customFormat="1" spans="1:17">
      <c r="A71" s="27" t="s">
        <v>179</v>
      </c>
      <c r="B71" s="28"/>
      <c r="C71" s="28"/>
      <c r="D71" s="28"/>
      <c r="E71" s="29"/>
      <c r="F71" s="29">
        <v>0.7</v>
      </c>
      <c r="G71" s="28"/>
      <c r="H71" s="28"/>
      <c r="I71" s="28"/>
      <c r="J71" s="29"/>
      <c r="K71" s="29">
        <v>0.7</v>
      </c>
      <c r="L71" s="28"/>
      <c r="M71" s="29">
        <f t="shared" si="18"/>
        <v>0.7</v>
      </c>
      <c r="N71" s="20">
        <v>1.3</v>
      </c>
      <c r="O71" s="20">
        <f t="shared" si="5"/>
        <v>2</v>
      </c>
      <c r="P71" s="45">
        <v>2.8</v>
      </c>
      <c r="Q71" s="52">
        <f t="shared" si="9"/>
        <v>140</v>
      </c>
    </row>
    <row r="72" s="1" customFormat="1" spans="1:17">
      <c r="A72" s="27" t="s">
        <v>180</v>
      </c>
      <c r="B72" s="28"/>
      <c r="C72" s="28"/>
      <c r="D72" s="28"/>
      <c r="E72" s="29"/>
      <c r="F72" s="29">
        <v>5</v>
      </c>
      <c r="G72" s="28"/>
      <c r="H72" s="28"/>
      <c r="I72" s="28"/>
      <c r="J72" s="29"/>
      <c r="K72" s="29">
        <v>5</v>
      </c>
      <c r="L72" s="28"/>
      <c r="M72" s="29">
        <f t="shared" si="18"/>
        <v>5</v>
      </c>
      <c r="N72" s="20">
        <v>-3.3</v>
      </c>
      <c r="O72" s="20">
        <f t="shared" ref="O72:O135" si="20">M72+N72</f>
        <v>1.7</v>
      </c>
      <c r="P72" s="45">
        <v>0</v>
      </c>
      <c r="Q72" s="52">
        <f t="shared" si="9"/>
        <v>0</v>
      </c>
    </row>
    <row r="73" s="1" customFormat="1" spans="1:17">
      <c r="A73" s="27" t="s">
        <v>181</v>
      </c>
      <c r="B73" s="29"/>
      <c r="C73" s="29"/>
      <c r="D73" s="29"/>
      <c r="E73" s="29"/>
      <c r="F73" s="29">
        <f>F74+F75+F76+F77+F78</f>
        <v>3.5</v>
      </c>
      <c r="G73" s="29"/>
      <c r="H73" s="29"/>
      <c r="I73" s="29"/>
      <c r="J73" s="29"/>
      <c r="K73" s="29">
        <f>K74+K75+K76+K77+K78</f>
        <v>3.5</v>
      </c>
      <c r="L73" s="29"/>
      <c r="M73" s="29">
        <f t="shared" si="18"/>
        <v>3.5</v>
      </c>
      <c r="N73" s="20">
        <f>SUM(N74:N79)</f>
        <v>-1.8</v>
      </c>
      <c r="O73" s="20">
        <f t="shared" si="20"/>
        <v>1.7</v>
      </c>
      <c r="P73" s="45">
        <f>SUM(P74:P79)</f>
        <v>0.9</v>
      </c>
      <c r="Q73" s="52">
        <f t="shared" si="9"/>
        <v>52.9411764705882</v>
      </c>
    </row>
    <row r="74" s="1" customFormat="1" spans="1:17">
      <c r="A74" s="27" t="s">
        <v>182</v>
      </c>
      <c r="B74" s="28"/>
      <c r="C74" s="28"/>
      <c r="D74" s="28"/>
      <c r="E74" s="29"/>
      <c r="F74" s="29">
        <v>0.4</v>
      </c>
      <c r="G74" s="28"/>
      <c r="H74" s="28"/>
      <c r="I74" s="28"/>
      <c r="J74" s="29"/>
      <c r="K74" s="29">
        <v>0.4</v>
      </c>
      <c r="L74" s="28"/>
      <c r="M74" s="29">
        <f t="shared" si="18"/>
        <v>0.4</v>
      </c>
      <c r="N74" s="20">
        <v>-0.4</v>
      </c>
      <c r="O74" s="20">
        <f t="shared" si="20"/>
        <v>0</v>
      </c>
      <c r="P74" s="45">
        <v>0</v>
      </c>
      <c r="Q74" s="52" t="e">
        <f t="shared" si="9"/>
        <v>#DIV/0!</v>
      </c>
    </row>
    <row r="75" s="1" customFormat="1" spans="1:17">
      <c r="A75" s="27" t="s">
        <v>183</v>
      </c>
      <c r="B75" s="28"/>
      <c r="C75" s="28"/>
      <c r="D75" s="28"/>
      <c r="E75" s="29"/>
      <c r="F75" s="29">
        <v>0.4</v>
      </c>
      <c r="G75" s="28"/>
      <c r="H75" s="28"/>
      <c r="I75" s="28"/>
      <c r="J75" s="29"/>
      <c r="K75" s="29">
        <v>0.4</v>
      </c>
      <c r="L75" s="28"/>
      <c r="M75" s="29">
        <f t="shared" si="18"/>
        <v>0.4</v>
      </c>
      <c r="N75" s="20"/>
      <c r="O75" s="20">
        <f t="shared" si="20"/>
        <v>0.4</v>
      </c>
      <c r="P75" s="45">
        <v>0.2</v>
      </c>
      <c r="Q75" s="52">
        <f t="shared" si="9"/>
        <v>50</v>
      </c>
    </row>
    <row r="76" s="1" customFormat="1" spans="1:17">
      <c r="A76" s="27" t="s">
        <v>184</v>
      </c>
      <c r="B76" s="28"/>
      <c r="C76" s="28"/>
      <c r="D76" s="28"/>
      <c r="E76" s="29"/>
      <c r="F76" s="29">
        <v>2</v>
      </c>
      <c r="G76" s="28"/>
      <c r="H76" s="28"/>
      <c r="I76" s="28"/>
      <c r="J76" s="29"/>
      <c r="K76" s="29">
        <v>2</v>
      </c>
      <c r="L76" s="28"/>
      <c r="M76" s="29">
        <f t="shared" si="18"/>
        <v>2</v>
      </c>
      <c r="N76" s="20">
        <v>-2</v>
      </c>
      <c r="O76" s="20">
        <f t="shared" si="20"/>
        <v>0</v>
      </c>
      <c r="P76" s="45">
        <v>0</v>
      </c>
      <c r="Q76" s="52" t="e">
        <f t="shared" si="9"/>
        <v>#DIV/0!</v>
      </c>
    </row>
    <row r="77" s="1" customFormat="1" spans="1:17">
      <c r="A77" s="27" t="s">
        <v>185</v>
      </c>
      <c r="B77" s="28"/>
      <c r="C77" s="28"/>
      <c r="D77" s="28"/>
      <c r="E77" s="29"/>
      <c r="F77" s="29">
        <v>0.2</v>
      </c>
      <c r="G77" s="28"/>
      <c r="H77" s="28"/>
      <c r="I77" s="28"/>
      <c r="J77" s="29"/>
      <c r="K77" s="29">
        <v>0.2</v>
      </c>
      <c r="L77" s="28"/>
      <c r="M77" s="29">
        <f t="shared" si="18"/>
        <v>0.2</v>
      </c>
      <c r="N77" s="20"/>
      <c r="O77" s="20">
        <f t="shared" si="20"/>
        <v>0.2</v>
      </c>
      <c r="P77" s="45">
        <v>0</v>
      </c>
      <c r="Q77" s="52">
        <f t="shared" si="9"/>
        <v>0</v>
      </c>
    </row>
    <row r="78" s="1" customFormat="1" spans="1:17">
      <c r="A78" s="27" t="s">
        <v>186</v>
      </c>
      <c r="B78" s="28"/>
      <c r="C78" s="28"/>
      <c r="D78" s="28"/>
      <c r="E78" s="29"/>
      <c r="F78" s="29">
        <v>0.5</v>
      </c>
      <c r="G78" s="28"/>
      <c r="H78" s="28"/>
      <c r="I78" s="28"/>
      <c r="J78" s="29"/>
      <c r="K78" s="29">
        <v>0.5</v>
      </c>
      <c r="L78" s="28"/>
      <c r="M78" s="29">
        <f t="shared" si="18"/>
        <v>0.5</v>
      </c>
      <c r="N78" s="20"/>
      <c r="O78" s="20">
        <f t="shared" si="20"/>
        <v>0.5</v>
      </c>
      <c r="P78" s="45">
        <v>0.7</v>
      </c>
      <c r="Q78" s="52">
        <f t="shared" si="9"/>
        <v>140</v>
      </c>
    </row>
    <row r="79" s="1" customFormat="1" spans="1:17">
      <c r="A79" s="27" t="s">
        <v>187</v>
      </c>
      <c r="B79" s="28"/>
      <c r="C79" s="28"/>
      <c r="D79" s="28"/>
      <c r="E79" s="29"/>
      <c r="F79" s="29"/>
      <c r="G79" s="28"/>
      <c r="H79" s="28"/>
      <c r="I79" s="28"/>
      <c r="J79" s="29"/>
      <c r="K79" s="29"/>
      <c r="L79" s="28"/>
      <c r="M79" s="29"/>
      <c r="N79" s="20">
        <v>0.6</v>
      </c>
      <c r="O79" s="20">
        <f t="shared" si="20"/>
        <v>0.6</v>
      </c>
      <c r="P79" s="45">
        <v>0</v>
      </c>
      <c r="Q79" s="52">
        <f t="shared" si="9"/>
        <v>0</v>
      </c>
    </row>
    <row r="80" s="1" customFormat="1" spans="1:17">
      <c r="A80" s="27" t="s">
        <v>188</v>
      </c>
      <c r="B80" s="29"/>
      <c r="C80" s="29"/>
      <c r="D80" s="29"/>
      <c r="E80" s="29"/>
      <c r="F80" s="29">
        <f t="shared" ref="F80:K80" si="21">F82+F84+F83+F85+F81+F86</f>
        <v>94</v>
      </c>
      <c r="G80" s="29">
        <f t="shared" si="21"/>
        <v>50</v>
      </c>
      <c r="H80" s="29"/>
      <c r="I80" s="29">
        <f t="shared" si="21"/>
        <v>50</v>
      </c>
      <c r="J80" s="29">
        <f t="shared" si="21"/>
        <v>15</v>
      </c>
      <c r="K80" s="29">
        <f t="shared" si="21"/>
        <v>79</v>
      </c>
      <c r="L80" s="29"/>
      <c r="M80" s="29">
        <f t="shared" ref="M80:M89" si="22">E80+F80</f>
        <v>94</v>
      </c>
      <c r="N80" s="20">
        <f>SUM(N81:N86)</f>
        <v>-41</v>
      </c>
      <c r="O80" s="20">
        <f t="shared" si="20"/>
        <v>53</v>
      </c>
      <c r="P80" s="45">
        <f>SUM(P81:P86)</f>
        <v>46</v>
      </c>
      <c r="Q80" s="52">
        <f t="shared" si="9"/>
        <v>86.7924528301887</v>
      </c>
    </row>
    <row r="81" s="1" customFormat="1" spans="1:17">
      <c r="A81" s="27" t="s">
        <v>189</v>
      </c>
      <c r="B81" s="28"/>
      <c r="C81" s="28"/>
      <c r="D81" s="28"/>
      <c r="E81" s="29"/>
      <c r="F81" s="29">
        <v>21</v>
      </c>
      <c r="G81" s="28"/>
      <c r="H81" s="28"/>
      <c r="I81" s="28"/>
      <c r="J81" s="29"/>
      <c r="K81" s="29">
        <v>21</v>
      </c>
      <c r="L81" s="28"/>
      <c r="M81" s="41">
        <f t="shared" si="22"/>
        <v>21</v>
      </c>
      <c r="N81" s="20">
        <v>-6</v>
      </c>
      <c r="O81" s="20">
        <f t="shared" si="20"/>
        <v>15</v>
      </c>
      <c r="P81" s="45">
        <v>20.6</v>
      </c>
      <c r="Q81" s="52">
        <f t="shared" si="9"/>
        <v>137.333333333333</v>
      </c>
    </row>
    <row r="82" s="1" customFormat="1" spans="1:17">
      <c r="A82" s="27" t="s">
        <v>190</v>
      </c>
      <c r="B82" s="28"/>
      <c r="C82" s="28"/>
      <c r="D82" s="28"/>
      <c r="E82" s="29"/>
      <c r="F82" s="29">
        <v>1</v>
      </c>
      <c r="G82" s="28"/>
      <c r="H82" s="28"/>
      <c r="I82" s="28"/>
      <c r="J82" s="29"/>
      <c r="K82" s="29">
        <v>1</v>
      </c>
      <c r="L82" s="28"/>
      <c r="M82" s="41">
        <f t="shared" si="22"/>
        <v>1</v>
      </c>
      <c r="N82" s="20"/>
      <c r="O82" s="20">
        <f t="shared" si="20"/>
        <v>1</v>
      </c>
      <c r="P82" s="45">
        <v>0</v>
      </c>
      <c r="Q82" s="52">
        <f t="shared" si="9"/>
        <v>0</v>
      </c>
    </row>
    <row r="83" s="1" customFormat="1" spans="1:17">
      <c r="A83" s="27" t="s">
        <v>191</v>
      </c>
      <c r="B83" s="28"/>
      <c r="C83" s="28"/>
      <c r="D83" s="28"/>
      <c r="E83" s="29"/>
      <c r="F83" s="29">
        <v>1</v>
      </c>
      <c r="G83" s="28"/>
      <c r="H83" s="28"/>
      <c r="I83" s="28"/>
      <c r="J83" s="29"/>
      <c r="K83" s="29">
        <v>1</v>
      </c>
      <c r="L83" s="28"/>
      <c r="M83" s="41">
        <f t="shared" si="22"/>
        <v>1</v>
      </c>
      <c r="N83" s="20"/>
      <c r="O83" s="20">
        <f t="shared" si="20"/>
        <v>1</v>
      </c>
      <c r="P83" s="45">
        <v>0</v>
      </c>
      <c r="Q83" s="52">
        <f t="shared" si="9"/>
        <v>0</v>
      </c>
    </row>
    <row r="84" s="1" customFormat="1" spans="1:17">
      <c r="A84" s="27" t="s">
        <v>192</v>
      </c>
      <c r="B84" s="28"/>
      <c r="C84" s="28"/>
      <c r="D84" s="28"/>
      <c r="E84" s="29"/>
      <c r="F84" s="29">
        <v>20</v>
      </c>
      <c r="G84" s="28"/>
      <c r="H84" s="28"/>
      <c r="I84" s="28"/>
      <c r="J84" s="29"/>
      <c r="K84" s="29">
        <v>20</v>
      </c>
      <c r="L84" s="28"/>
      <c r="M84" s="41">
        <f t="shared" si="22"/>
        <v>20</v>
      </c>
      <c r="N84" s="20"/>
      <c r="O84" s="20">
        <f t="shared" si="20"/>
        <v>20</v>
      </c>
      <c r="P84" s="45">
        <v>25.3</v>
      </c>
      <c r="Q84" s="52">
        <f t="shared" si="9"/>
        <v>126.5</v>
      </c>
    </row>
    <row r="85" s="1" customFormat="1" spans="1:17">
      <c r="A85" s="27" t="s">
        <v>193</v>
      </c>
      <c r="B85" s="28"/>
      <c r="C85" s="28"/>
      <c r="D85" s="28"/>
      <c r="E85" s="29"/>
      <c r="F85" s="29">
        <v>1</v>
      </c>
      <c r="G85" s="28"/>
      <c r="H85" s="28"/>
      <c r="I85" s="28"/>
      <c r="J85" s="29"/>
      <c r="K85" s="29">
        <v>1</v>
      </c>
      <c r="L85" s="28"/>
      <c r="M85" s="41">
        <f t="shared" si="22"/>
        <v>1</v>
      </c>
      <c r="N85" s="20"/>
      <c r="O85" s="20">
        <f t="shared" si="20"/>
        <v>1</v>
      </c>
      <c r="P85" s="45">
        <v>0.1</v>
      </c>
      <c r="Q85" s="52">
        <f t="shared" si="9"/>
        <v>10</v>
      </c>
    </row>
    <row r="86" s="1" customFormat="1" spans="1:17">
      <c r="A86" s="27" t="s">
        <v>194</v>
      </c>
      <c r="B86" s="28"/>
      <c r="C86" s="28"/>
      <c r="D86" s="28"/>
      <c r="E86" s="29"/>
      <c r="F86" s="29">
        <v>50</v>
      </c>
      <c r="G86" s="28">
        <v>50</v>
      </c>
      <c r="H86" s="28"/>
      <c r="I86" s="28">
        <v>50</v>
      </c>
      <c r="J86" s="29">
        <v>15</v>
      </c>
      <c r="K86" s="29">
        <v>35</v>
      </c>
      <c r="L86" s="28"/>
      <c r="M86" s="41">
        <f t="shared" si="22"/>
        <v>50</v>
      </c>
      <c r="N86" s="20">
        <v>-35</v>
      </c>
      <c r="O86" s="20">
        <f t="shared" si="20"/>
        <v>15</v>
      </c>
      <c r="P86" s="45">
        <v>0</v>
      </c>
      <c r="Q86" s="52">
        <f t="shared" si="9"/>
        <v>0</v>
      </c>
    </row>
    <row r="87" s="1" customFormat="1" spans="1:17">
      <c r="A87" s="27" t="s">
        <v>195</v>
      </c>
      <c r="B87" s="28"/>
      <c r="C87" s="28"/>
      <c r="D87" s="28"/>
      <c r="E87" s="29"/>
      <c r="F87" s="29">
        <f>F88+F89+F90</f>
        <v>2.5</v>
      </c>
      <c r="G87" s="29"/>
      <c r="H87" s="29"/>
      <c r="I87" s="29"/>
      <c r="J87" s="29"/>
      <c r="K87" s="29">
        <f>K88+K89+K90</f>
        <v>2.5</v>
      </c>
      <c r="L87" s="28"/>
      <c r="M87" s="41">
        <f t="shared" si="22"/>
        <v>2.5</v>
      </c>
      <c r="N87" s="20"/>
      <c r="O87" s="20">
        <f t="shared" si="20"/>
        <v>2.5</v>
      </c>
      <c r="P87" s="45">
        <f>SUM(P88:P90)</f>
        <v>0.4</v>
      </c>
      <c r="Q87" s="52">
        <f t="shared" si="9"/>
        <v>16</v>
      </c>
    </row>
    <row r="88" s="1" customFormat="1" spans="1:17">
      <c r="A88" s="27" t="s">
        <v>196</v>
      </c>
      <c r="B88" s="28"/>
      <c r="C88" s="28"/>
      <c r="D88" s="28"/>
      <c r="E88" s="29"/>
      <c r="F88" s="29">
        <v>0.5</v>
      </c>
      <c r="G88" s="28"/>
      <c r="H88" s="28"/>
      <c r="I88" s="28"/>
      <c r="J88" s="29"/>
      <c r="K88" s="29">
        <v>0.5</v>
      </c>
      <c r="L88" s="28"/>
      <c r="M88" s="41">
        <f t="shared" si="22"/>
        <v>0.5</v>
      </c>
      <c r="N88" s="20"/>
      <c r="O88" s="20">
        <f t="shared" si="20"/>
        <v>0.5</v>
      </c>
      <c r="P88" s="45">
        <v>0.4</v>
      </c>
      <c r="Q88" s="52">
        <f t="shared" si="9"/>
        <v>80</v>
      </c>
    </row>
    <row r="89" s="1" customFormat="1" spans="1:17">
      <c r="A89" s="27" t="s">
        <v>197</v>
      </c>
      <c r="B89" s="28"/>
      <c r="C89" s="28"/>
      <c r="D89" s="28"/>
      <c r="E89" s="29"/>
      <c r="F89" s="29">
        <v>1</v>
      </c>
      <c r="G89" s="28"/>
      <c r="H89" s="28"/>
      <c r="I89" s="28"/>
      <c r="J89" s="29"/>
      <c r="K89" s="29">
        <v>1</v>
      </c>
      <c r="L89" s="28"/>
      <c r="M89" s="41">
        <f t="shared" si="22"/>
        <v>1</v>
      </c>
      <c r="N89" s="20"/>
      <c r="O89" s="20">
        <f t="shared" si="20"/>
        <v>1</v>
      </c>
      <c r="P89" s="45">
        <v>0</v>
      </c>
      <c r="Q89" s="52">
        <f t="shared" ref="Q89:Q133" si="23">P89/O89*100</f>
        <v>0</v>
      </c>
    </row>
    <row r="90" s="1" customFormat="1" spans="1:17">
      <c r="A90" s="27" t="s">
        <v>198</v>
      </c>
      <c r="B90" s="28"/>
      <c r="C90" s="28"/>
      <c r="D90" s="28"/>
      <c r="E90" s="29"/>
      <c r="F90" s="29">
        <v>1</v>
      </c>
      <c r="G90" s="28"/>
      <c r="H90" s="28"/>
      <c r="I90" s="28"/>
      <c r="J90" s="29"/>
      <c r="K90" s="29">
        <v>1</v>
      </c>
      <c r="L90" s="28"/>
      <c r="M90" s="29">
        <v>1</v>
      </c>
      <c r="N90" s="20"/>
      <c r="O90" s="20">
        <f t="shared" si="20"/>
        <v>1</v>
      </c>
      <c r="P90" s="45">
        <v>0</v>
      </c>
      <c r="Q90" s="52">
        <f t="shared" si="23"/>
        <v>0</v>
      </c>
    </row>
    <row r="91" s="1" customFormat="1" spans="1:17">
      <c r="A91" s="27" t="s">
        <v>199</v>
      </c>
      <c r="B91" s="28"/>
      <c r="C91" s="28"/>
      <c r="D91" s="28"/>
      <c r="E91" s="29"/>
      <c r="F91" s="29">
        <f>F92+F94+F95+F93</f>
        <v>6</v>
      </c>
      <c r="G91" s="28"/>
      <c r="H91" s="28"/>
      <c r="I91" s="28"/>
      <c r="J91" s="29"/>
      <c r="K91" s="29">
        <f>K92+K94+K95+K93</f>
        <v>6</v>
      </c>
      <c r="L91" s="28"/>
      <c r="M91" s="41">
        <f t="shared" ref="M91:M98" si="24">E91+F91</f>
        <v>6</v>
      </c>
      <c r="N91" s="46">
        <f>SUM(N92:N95)</f>
        <v>0.5</v>
      </c>
      <c r="O91" s="20">
        <f t="shared" si="20"/>
        <v>6.5</v>
      </c>
      <c r="P91" s="45">
        <f>SUM(P92:P95)</f>
        <v>5.8</v>
      </c>
      <c r="Q91" s="52">
        <f t="shared" si="23"/>
        <v>89.2307692307692</v>
      </c>
    </row>
    <row r="92" s="1" customFormat="1" spans="1:17">
      <c r="A92" s="27" t="s">
        <v>200</v>
      </c>
      <c r="B92" s="28"/>
      <c r="C92" s="28"/>
      <c r="D92" s="28"/>
      <c r="E92" s="29"/>
      <c r="F92" s="29">
        <v>1</v>
      </c>
      <c r="G92" s="28"/>
      <c r="H92" s="28"/>
      <c r="I92" s="28"/>
      <c r="J92" s="29"/>
      <c r="K92" s="29">
        <v>1</v>
      </c>
      <c r="L92" s="28"/>
      <c r="M92" s="41">
        <f t="shared" si="24"/>
        <v>1</v>
      </c>
      <c r="N92" s="20"/>
      <c r="O92" s="20">
        <f t="shared" si="20"/>
        <v>1</v>
      </c>
      <c r="P92" s="45">
        <v>0.7</v>
      </c>
      <c r="Q92" s="52">
        <f t="shared" si="23"/>
        <v>70</v>
      </c>
    </row>
    <row r="93" s="1" customFormat="1" spans="1:17">
      <c r="A93" s="33" t="s">
        <v>201</v>
      </c>
      <c r="B93" s="45"/>
      <c r="C93" s="45"/>
      <c r="D93" s="45"/>
      <c r="E93" s="29"/>
      <c r="F93" s="29">
        <v>0.5</v>
      </c>
      <c r="G93" s="28"/>
      <c r="H93" s="28"/>
      <c r="I93" s="28"/>
      <c r="J93" s="29"/>
      <c r="K93" s="29">
        <v>0.5</v>
      </c>
      <c r="L93" s="28"/>
      <c r="M93" s="41">
        <f t="shared" si="24"/>
        <v>0.5</v>
      </c>
      <c r="N93" s="20"/>
      <c r="O93" s="20">
        <f t="shared" si="20"/>
        <v>0.5</v>
      </c>
      <c r="P93" s="45">
        <v>0.8</v>
      </c>
      <c r="Q93" s="52">
        <f t="shared" si="23"/>
        <v>160</v>
      </c>
    </row>
    <row r="94" s="1" customFormat="1" spans="1:17">
      <c r="A94" s="27" t="s">
        <v>202</v>
      </c>
      <c r="B94" s="28"/>
      <c r="C94" s="28"/>
      <c r="D94" s="28"/>
      <c r="E94" s="29"/>
      <c r="F94" s="29">
        <v>0.5</v>
      </c>
      <c r="G94" s="28"/>
      <c r="H94" s="28"/>
      <c r="I94" s="28"/>
      <c r="J94" s="29"/>
      <c r="K94" s="29">
        <v>0.5</v>
      </c>
      <c r="L94" s="28"/>
      <c r="M94" s="41">
        <f t="shared" si="24"/>
        <v>0.5</v>
      </c>
      <c r="N94" s="20"/>
      <c r="O94" s="20">
        <f t="shared" si="20"/>
        <v>0.5</v>
      </c>
      <c r="P94" s="45">
        <v>0.2</v>
      </c>
      <c r="Q94" s="52">
        <f t="shared" si="23"/>
        <v>40</v>
      </c>
    </row>
    <row r="95" s="1" customFormat="1" spans="1:17">
      <c r="A95" s="27" t="s">
        <v>203</v>
      </c>
      <c r="B95" s="28"/>
      <c r="C95" s="28"/>
      <c r="D95" s="28"/>
      <c r="E95" s="29"/>
      <c r="F95" s="29">
        <v>4</v>
      </c>
      <c r="G95" s="28"/>
      <c r="H95" s="28"/>
      <c r="I95" s="28"/>
      <c r="J95" s="29"/>
      <c r="K95" s="29">
        <v>4</v>
      </c>
      <c r="L95" s="28"/>
      <c r="M95" s="41">
        <f t="shared" si="24"/>
        <v>4</v>
      </c>
      <c r="N95" s="20">
        <v>0.5</v>
      </c>
      <c r="O95" s="20">
        <f t="shared" si="20"/>
        <v>4.5</v>
      </c>
      <c r="P95" s="45">
        <v>4.1</v>
      </c>
      <c r="Q95" s="52">
        <f t="shared" si="23"/>
        <v>91.1111111111111</v>
      </c>
    </row>
    <row r="96" s="1" customFormat="1" spans="1:17">
      <c r="A96" s="27" t="s">
        <v>204</v>
      </c>
      <c r="B96" s="28"/>
      <c r="C96" s="28"/>
      <c r="D96" s="28"/>
      <c r="E96" s="29"/>
      <c r="F96" s="29">
        <f>F97+F98</f>
        <v>4.4</v>
      </c>
      <c r="G96" s="28"/>
      <c r="H96" s="28"/>
      <c r="I96" s="28"/>
      <c r="J96" s="29"/>
      <c r="K96" s="29">
        <f>K97+K98</f>
        <v>4.4</v>
      </c>
      <c r="L96" s="28"/>
      <c r="M96" s="41">
        <f t="shared" si="24"/>
        <v>4.4</v>
      </c>
      <c r="N96" s="20">
        <f>SUM(N97:N98)</f>
        <v>-2.2</v>
      </c>
      <c r="O96" s="20">
        <f t="shared" si="20"/>
        <v>2.2</v>
      </c>
      <c r="P96" s="45">
        <f>SUM(P97:P98)</f>
        <v>0.2</v>
      </c>
      <c r="Q96" s="52">
        <f t="shared" si="23"/>
        <v>9.09090909090909</v>
      </c>
    </row>
    <row r="97" s="1" customFormat="1" spans="1:17">
      <c r="A97" s="27" t="s">
        <v>205</v>
      </c>
      <c r="B97" s="28"/>
      <c r="C97" s="28"/>
      <c r="D97" s="28"/>
      <c r="E97" s="29"/>
      <c r="F97" s="29">
        <v>0.7</v>
      </c>
      <c r="G97" s="28"/>
      <c r="H97" s="28"/>
      <c r="I97" s="28"/>
      <c r="J97" s="29"/>
      <c r="K97" s="29">
        <v>0.7</v>
      </c>
      <c r="L97" s="28"/>
      <c r="M97" s="41">
        <f t="shared" si="24"/>
        <v>0.7</v>
      </c>
      <c r="N97" s="20"/>
      <c r="O97" s="20">
        <f t="shared" si="20"/>
        <v>0.7</v>
      </c>
      <c r="P97" s="45">
        <v>0</v>
      </c>
      <c r="Q97" s="52">
        <f t="shared" si="23"/>
        <v>0</v>
      </c>
    </row>
    <row r="98" s="1" customFormat="1" spans="1:17">
      <c r="A98" s="27" t="s">
        <v>206</v>
      </c>
      <c r="B98" s="28"/>
      <c r="C98" s="28"/>
      <c r="D98" s="28"/>
      <c r="E98" s="29"/>
      <c r="F98" s="29">
        <v>3.7</v>
      </c>
      <c r="G98" s="28"/>
      <c r="H98" s="28"/>
      <c r="I98" s="28"/>
      <c r="J98" s="29"/>
      <c r="K98" s="29">
        <v>3.7</v>
      </c>
      <c r="L98" s="28"/>
      <c r="M98" s="41">
        <f t="shared" si="24"/>
        <v>3.7</v>
      </c>
      <c r="N98" s="20">
        <v>-2.2</v>
      </c>
      <c r="O98" s="20">
        <f t="shared" si="20"/>
        <v>1.5</v>
      </c>
      <c r="P98" s="45">
        <v>0.2</v>
      </c>
      <c r="Q98" s="52">
        <f t="shared" si="23"/>
        <v>13.3333333333333</v>
      </c>
    </row>
    <row r="99" s="1" customFormat="1" spans="1:17">
      <c r="A99" s="27" t="s">
        <v>207</v>
      </c>
      <c r="B99" s="28">
        <f>B100+B101</f>
        <v>5</v>
      </c>
      <c r="C99" s="28"/>
      <c r="D99" s="28"/>
      <c r="E99" s="28">
        <f>E100+E101</f>
        <v>77</v>
      </c>
      <c r="F99" s="28">
        <f>F100+F101</f>
        <v>282.9</v>
      </c>
      <c r="G99" s="28"/>
      <c r="H99" s="28"/>
      <c r="I99" s="28"/>
      <c r="J99" s="29">
        <f>J100+J101</f>
        <v>136.7</v>
      </c>
      <c r="K99" s="28">
        <f>K100+K101</f>
        <v>223.2</v>
      </c>
      <c r="L99" s="28"/>
      <c r="M99" s="28">
        <f>M100+M101</f>
        <v>359.9</v>
      </c>
      <c r="N99" s="20">
        <f>N100+N101</f>
        <v>-48.2</v>
      </c>
      <c r="O99" s="20">
        <f t="shared" si="20"/>
        <v>311.7</v>
      </c>
      <c r="P99" s="45">
        <f>SUM(P100:P101)</f>
        <v>284.5</v>
      </c>
      <c r="Q99" s="52">
        <f t="shared" si="23"/>
        <v>91.2736605710619</v>
      </c>
    </row>
    <row r="100" s="1" customFormat="1" spans="1:17">
      <c r="A100" s="27" t="s">
        <v>208</v>
      </c>
      <c r="B100" s="28">
        <v>5</v>
      </c>
      <c r="C100" s="28"/>
      <c r="D100" s="28"/>
      <c r="E100" s="29">
        <v>77</v>
      </c>
      <c r="F100" s="29"/>
      <c r="G100" s="28"/>
      <c r="H100" s="28"/>
      <c r="I100" s="28"/>
      <c r="J100" s="29">
        <v>55</v>
      </c>
      <c r="K100" s="29">
        <v>22</v>
      </c>
      <c r="L100" s="28"/>
      <c r="M100" s="41">
        <f>E100+F100</f>
        <v>77</v>
      </c>
      <c r="N100" s="20"/>
      <c r="O100" s="20">
        <f t="shared" si="20"/>
        <v>77</v>
      </c>
      <c r="P100" s="45">
        <v>125.7</v>
      </c>
      <c r="Q100" s="52">
        <f t="shared" si="23"/>
        <v>163.246753246753</v>
      </c>
    </row>
    <row r="101" s="1" customFormat="1" spans="1:17">
      <c r="A101" s="27" t="s">
        <v>209</v>
      </c>
      <c r="B101" s="29"/>
      <c r="C101" s="29"/>
      <c r="D101" s="29"/>
      <c r="E101" s="29"/>
      <c r="F101" s="29">
        <f t="shared" ref="F101:K101" si="25">F102+F103+F104+F105+F106+F107+F108+F109+F110+F111+F112+F113+F114</f>
        <v>282.9</v>
      </c>
      <c r="G101" s="29"/>
      <c r="H101" s="29"/>
      <c r="I101" s="29"/>
      <c r="J101" s="29">
        <f t="shared" si="25"/>
        <v>81.7</v>
      </c>
      <c r="K101" s="29">
        <f t="shared" si="25"/>
        <v>201.2</v>
      </c>
      <c r="L101" s="29"/>
      <c r="M101" s="29">
        <f>M102+M103+M104+M105+M106+M107+M108+M109+M110+M111+M112+M113+M114</f>
        <v>282.9</v>
      </c>
      <c r="N101" s="20">
        <f>SUM(N102:N114)</f>
        <v>-48.2</v>
      </c>
      <c r="O101" s="20">
        <f t="shared" si="20"/>
        <v>234.7</v>
      </c>
      <c r="P101" s="45">
        <f>SUM(P102:P114)</f>
        <v>158.8</v>
      </c>
      <c r="Q101" s="52">
        <f t="shared" si="23"/>
        <v>67.6608436301662</v>
      </c>
    </row>
    <row r="102" s="1" customFormat="1" spans="1:17">
      <c r="A102" s="27" t="s">
        <v>210</v>
      </c>
      <c r="B102" s="28"/>
      <c r="C102" s="28"/>
      <c r="D102" s="28"/>
      <c r="E102" s="29"/>
      <c r="F102" s="29">
        <v>1.5</v>
      </c>
      <c r="G102" s="28"/>
      <c r="H102" s="28"/>
      <c r="I102" s="28"/>
      <c r="J102" s="29"/>
      <c r="K102" s="29">
        <v>1.5</v>
      </c>
      <c r="L102" s="28"/>
      <c r="M102" s="41">
        <f t="shared" ref="M102:M127" si="26">E102+F102</f>
        <v>1.5</v>
      </c>
      <c r="N102" s="20"/>
      <c r="O102" s="20">
        <f t="shared" si="20"/>
        <v>1.5</v>
      </c>
      <c r="P102" s="45">
        <v>0.2</v>
      </c>
      <c r="Q102" s="52">
        <f t="shared" si="23"/>
        <v>13.3333333333333</v>
      </c>
    </row>
    <row r="103" s="1" customFormat="1" spans="1:17">
      <c r="A103" s="27" t="s">
        <v>211</v>
      </c>
      <c r="B103" s="28"/>
      <c r="C103" s="28"/>
      <c r="D103" s="28"/>
      <c r="E103" s="29"/>
      <c r="F103" s="29">
        <v>2</v>
      </c>
      <c r="G103" s="28"/>
      <c r="H103" s="28"/>
      <c r="I103" s="28"/>
      <c r="J103" s="29"/>
      <c r="K103" s="29">
        <v>2</v>
      </c>
      <c r="L103" s="28"/>
      <c r="M103" s="41">
        <f t="shared" si="26"/>
        <v>2</v>
      </c>
      <c r="N103" s="20">
        <v>1.5</v>
      </c>
      <c r="O103" s="20">
        <f t="shared" si="20"/>
        <v>3.5</v>
      </c>
      <c r="P103" s="45">
        <v>3.5</v>
      </c>
      <c r="Q103" s="52">
        <f t="shared" si="23"/>
        <v>100</v>
      </c>
    </row>
    <row r="104" s="1" customFormat="1" spans="1:17">
      <c r="A104" s="27" t="s">
        <v>212</v>
      </c>
      <c r="B104" s="28"/>
      <c r="C104" s="28"/>
      <c r="D104" s="28"/>
      <c r="E104" s="29"/>
      <c r="F104" s="29">
        <v>1</v>
      </c>
      <c r="G104" s="28"/>
      <c r="H104" s="28"/>
      <c r="I104" s="28"/>
      <c r="J104" s="29"/>
      <c r="K104" s="29">
        <v>1</v>
      </c>
      <c r="L104" s="28"/>
      <c r="M104" s="41">
        <f t="shared" si="26"/>
        <v>1</v>
      </c>
      <c r="N104" s="20"/>
      <c r="O104" s="20">
        <f t="shared" si="20"/>
        <v>1</v>
      </c>
      <c r="P104" s="45">
        <v>0</v>
      </c>
      <c r="Q104" s="52">
        <f t="shared" si="23"/>
        <v>0</v>
      </c>
    </row>
    <row r="105" s="1" customFormat="1" spans="1:17">
      <c r="A105" s="27" t="s">
        <v>213</v>
      </c>
      <c r="B105" s="28"/>
      <c r="C105" s="28"/>
      <c r="D105" s="28"/>
      <c r="E105" s="29"/>
      <c r="F105" s="29">
        <v>2</v>
      </c>
      <c r="G105" s="28"/>
      <c r="H105" s="28"/>
      <c r="I105" s="28"/>
      <c r="J105" s="29"/>
      <c r="K105" s="29">
        <v>2</v>
      </c>
      <c r="L105" s="28"/>
      <c r="M105" s="41">
        <f t="shared" si="26"/>
        <v>2</v>
      </c>
      <c r="N105" s="20">
        <v>1</v>
      </c>
      <c r="O105" s="20">
        <f t="shared" si="20"/>
        <v>3</v>
      </c>
      <c r="P105" s="45">
        <v>4.2</v>
      </c>
      <c r="Q105" s="52">
        <f t="shared" si="23"/>
        <v>140</v>
      </c>
    </row>
    <row r="106" s="1" customFormat="1" spans="1:17">
      <c r="A106" s="27" t="s">
        <v>214</v>
      </c>
      <c r="B106" s="28"/>
      <c r="C106" s="28"/>
      <c r="D106" s="28"/>
      <c r="E106" s="29"/>
      <c r="F106" s="29">
        <v>12</v>
      </c>
      <c r="G106" s="28"/>
      <c r="H106" s="28"/>
      <c r="I106" s="28"/>
      <c r="J106" s="29">
        <v>1.7</v>
      </c>
      <c r="K106" s="29">
        <v>10.3</v>
      </c>
      <c r="L106" s="28"/>
      <c r="M106" s="41">
        <f t="shared" si="26"/>
        <v>12</v>
      </c>
      <c r="N106" s="20"/>
      <c r="O106" s="20">
        <f t="shared" si="20"/>
        <v>12</v>
      </c>
      <c r="P106" s="45">
        <v>11.2</v>
      </c>
      <c r="Q106" s="52">
        <f t="shared" si="23"/>
        <v>93.3333333333333</v>
      </c>
    </row>
    <row r="107" s="1" customFormat="1" spans="1:17">
      <c r="A107" s="27" t="s">
        <v>215</v>
      </c>
      <c r="B107" s="28"/>
      <c r="C107" s="28"/>
      <c r="D107" s="28"/>
      <c r="E107" s="29"/>
      <c r="F107" s="29">
        <v>1.5</v>
      </c>
      <c r="G107" s="28"/>
      <c r="H107" s="28"/>
      <c r="I107" s="28"/>
      <c r="J107" s="29"/>
      <c r="K107" s="29">
        <v>1.5</v>
      </c>
      <c r="L107" s="28"/>
      <c r="M107" s="41">
        <f t="shared" si="26"/>
        <v>1.5</v>
      </c>
      <c r="N107" s="20"/>
      <c r="O107" s="20">
        <f t="shared" si="20"/>
        <v>1.5</v>
      </c>
      <c r="P107" s="45">
        <v>0</v>
      </c>
      <c r="Q107" s="52">
        <f t="shared" si="23"/>
        <v>0</v>
      </c>
    </row>
    <row r="108" s="1" customFormat="1" spans="1:17">
      <c r="A108" s="27" t="s">
        <v>216</v>
      </c>
      <c r="B108" s="28"/>
      <c r="C108" s="28"/>
      <c r="D108" s="28"/>
      <c r="E108" s="29"/>
      <c r="F108" s="29">
        <v>16</v>
      </c>
      <c r="G108" s="28"/>
      <c r="H108" s="28"/>
      <c r="I108" s="28"/>
      <c r="J108" s="29"/>
      <c r="K108" s="29">
        <v>16</v>
      </c>
      <c r="L108" s="28"/>
      <c r="M108" s="41">
        <f t="shared" si="26"/>
        <v>16</v>
      </c>
      <c r="N108" s="20"/>
      <c r="O108" s="20">
        <f t="shared" si="20"/>
        <v>16</v>
      </c>
      <c r="P108" s="45">
        <v>17.1</v>
      </c>
      <c r="Q108" s="52">
        <f t="shared" si="23"/>
        <v>106.875</v>
      </c>
    </row>
    <row r="109" s="1" customFormat="1" spans="1:17">
      <c r="A109" s="27" t="s">
        <v>217</v>
      </c>
      <c r="B109" s="28"/>
      <c r="C109" s="28"/>
      <c r="D109" s="28"/>
      <c r="E109" s="29"/>
      <c r="F109" s="29">
        <v>1</v>
      </c>
      <c r="G109" s="28"/>
      <c r="H109" s="28"/>
      <c r="I109" s="28"/>
      <c r="J109" s="29"/>
      <c r="K109" s="29">
        <v>1</v>
      </c>
      <c r="L109" s="28"/>
      <c r="M109" s="41">
        <f t="shared" si="26"/>
        <v>1</v>
      </c>
      <c r="N109" s="20"/>
      <c r="O109" s="20">
        <f t="shared" si="20"/>
        <v>1</v>
      </c>
      <c r="P109" s="45">
        <v>0.1</v>
      </c>
      <c r="Q109" s="52">
        <f t="shared" si="23"/>
        <v>10</v>
      </c>
    </row>
    <row r="110" s="1" customFormat="1" spans="1:17">
      <c r="A110" s="27" t="s">
        <v>218</v>
      </c>
      <c r="B110" s="28"/>
      <c r="C110" s="28"/>
      <c r="D110" s="28"/>
      <c r="E110" s="29"/>
      <c r="F110" s="29">
        <v>0.9</v>
      </c>
      <c r="G110" s="28"/>
      <c r="H110" s="28"/>
      <c r="I110" s="28"/>
      <c r="J110" s="29"/>
      <c r="K110" s="29">
        <v>0.9</v>
      </c>
      <c r="L110" s="28"/>
      <c r="M110" s="41">
        <f t="shared" si="26"/>
        <v>0.9</v>
      </c>
      <c r="N110" s="20"/>
      <c r="O110" s="20">
        <f t="shared" si="20"/>
        <v>0.9</v>
      </c>
      <c r="P110" s="45">
        <v>0.9</v>
      </c>
      <c r="Q110" s="52">
        <f t="shared" si="23"/>
        <v>100</v>
      </c>
    </row>
    <row r="111" s="1" customFormat="1" spans="1:17">
      <c r="A111" s="27" t="s">
        <v>219</v>
      </c>
      <c r="B111" s="28"/>
      <c r="C111" s="28"/>
      <c r="D111" s="28"/>
      <c r="E111" s="29"/>
      <c r="F111" s="29">
        <v>2</v>
      </c>
      <c r="G111" s="28"/>
      <c r="H111" s="28"/>
      <c r="I111" s="28"/>
      <c r="J111" s="29"/>
      <c r="K111" s="29">
        <v>2</v>
      </c>
      <c r="L111" s="28"/>
      <c r="M111" s="41">
        <f t="shared" si="26"/>
        <v>2</v>
      </c>
      <c r="N111" s="20">
        <v>-1.2</v>
      </c>
      <c r="O111" s="20">
        <f t="shared" si="20"/>
        <v>0.8</v>
      </c>
      <c r="P111" s="45">
        <v>0.2</v>
      </c>
      <c r="Q111" s="52">
        <f t="shared" si="23"/>
        <v>25</v>
      </c>
    </row>
    <row r="112" s="1" customFormat="1" spans="1:17">
      <c r="A112" s="27" t="s">
        <v>220</v>
      </c>
      <c r="B112" s="28"/>
      <c r="C112" s="28"/>
      <c r="D112" s="28"/>
      <c r="E112" s="29"/>
      <c r="F112" s="29">
        <v>1</v>
      </c>
      <c r="G112" s="28"/>
      <c r="H112" s="28"/>
      <c r="I112" s="28"/>
      <c r="J112" s="29"/>
      <c r="K112" s="29">
        <v>1</v>
      </c>
      <c r="L112" s="28"/>
      <c r="M112" s="41">
        <f t="shared" si="26"/>
        <v>1</v>
      </c>
      <c r="N112" s="20"/>
      <c r="O112" s="20">
        <f t="shared" si="20"/>
        <v>1</v>
      </c>
      <c r="P112" s="45">
        <v>0.9</v>
      </c>
      <c r="Q112" s="52">
        <f t="shared" si="23"/>
        <v>90</v>
      </c>
    </row>
    <row r="113" s="1" customFormat="1" spans="1:17">
      <c r="A113" s="27" t="s">
        <v>221</v>
      </c>
      <c r="B113" s="28"/>
      <c r="C113" s="28"/>
      <c r="D113" s="28"/>
      <c r="E113" s="29"/>
      <c r="F113" s="29">
        <v>5</v>
      </c>
      <c r="G113" s="28"/>
      <c r="H113" s="28"/>
      <c r="I113" s="28"/>
      <c r="J113" s="29"/>
      <c r="K113" s="29">
        <v>5</v>
      </c>
      <c r="L113" s="28"/>
      <c r="M113" s="41">
        <f t="shared" si="26"/>
        <v>5</v>
      </c>
      <c r="N113" s="20">
        <v>-2.5</v>
      </c>
      <c r="O113" s="20">
        <f t="shared" si="20"/>
        <v>2.5</v>
      </c>
      <c r="P113" s="45">
        <v>0.4</v>
      </c>
      <c r="Q113" s="52">
        <f t="shared" si="23"/>
        <v>16</v>
      </c>
    </row>
    <row r="114" s="1" customFormat="1" spans="1:17">
      <c r="A114" s="27" t="s">
        <v>222</v>
      </c>
      <c r="B114" s="28"/>
      <c r="C114" s="28"/>
      <c r="D114" s="28"/>
      <c r="E114" s="29"/>
      <c r="F114" s="29">
        <v>237</v>
      </c>
      <c r="G114" s="28"/>
      <c r="H114" s="28"/>
      <c r="I114" s="28"/>
      <c r="J114" s="29">
        <v>80</v>
      </c>
      <c r="K114" s="29">
        <v>157</v>
      </c>
      <c r="L114" s="28"/>
      <c r="M114" s="41">
        <f t="shared" si="26"/>
        <v>237</v>
      </c>
      <c r="N114" s="20">
        <v>-47</v>
      </c>
      <c r="O114" s="20">
        <f t="shared" si="20"/>
        <v>190</v>
      </c>
      <c r="P114" s="45">
        <v>120.1</v>
      </c>
      <c r="Q114" s="52">
        <f t="shared" si="23"/>
        <v>63.2105263157895</v>
      </c>
    </row>
    <row r="115" s="1" customFormat="1" spans="1:17">
      <c r="A115" s="27" t="s">
        <v>223</v>
      </c>
      <c r="B115" s="28"/>
      <c r="C115" s="28"/>
      <c r="D115" s="53">
        <f>D117+D119+D123+D116</f>
        <v>3</v>
      </c>
      <c r="E115" s="41">
        <f>E117+E119+E123+E116</f>
        <v>7</v>
      </c>
      <c r="F115" s="41">
        <f>F117+F119+F123+F116</f>
        <v>109</v>
      </c>
      <c r="G115" s="41"/>
      <c r="H115" s="41"/>
      <c r="I115" s="41"/>
      <c r="J115" s="41"/>
      <c r="K115" s="41">
        <f>K117+K119+K123+K116</f>
        <v>116</v>
      </c>
      <c r="L115" s="41"/>
      <c r="M115" s="41">
        <f t="shared" si="26"/>
        <v>116</v>
      </c>
      <c r="N115" s="20">
        <f>SUM(N116,N117,N119,N123,N128:N129)</f>
        <v>129</v>
      </c>
      <c r="O115" s="20">
        <f t="shared" si="20"/>
        <v>245</v>
      </c>
      <c r="P115" s="45">
        <f>SUM(P116:P117,P119,P123,P128:P129)</f>
        <v>119.7</v>
      </c>
      <c r="Q115" s="52">
        <f t="shared" si="23"/>
        <v>48.8571428571429</v>
      </c>
    </row>
    <row r="116" s="1" customFormat="1" spans="1:17">
      <c r="A116" s="27" t="s">
        <v>224</v>
      </c>
      <c r="B116" s="28"/>
      <c r="C116" s="28"/>
      <c r="D116" s="53">
        <v>3</v>
      </c>
      <c r="E116" s="29">
        <v>7</v>
      </c>
      <c r="F116" s="29"/>
      <c r="G116" s="28"/>
      <c r="H116" s="28"/>
      <c r="I116" s="28"/>
      <c r="J116" s="29"/>
      <c r="K116" s="29">
        <v>7</v>
      </c>
      <c r="L116" s="28"/>
      <c r="M116" s="41">
        <f t="shared" si="26"/>
        <v>7</v>
      </c>
      <c r="N116" s="20"/>
      <c r="O116" s="20">
        <f t="shared" si="20"/>
        <v>7</v>
      </c>
      <c r="P116" s="45">
        <v>4.9</v>
      </c>
      <c r="Q116" s="52">
        <f t="shared" si="23"/>
        <v>70</v>
      </c>
    </row>
    <row r="117" s="1" customFormat="1" spans="1:17">
      <c r="A117" s="33" t="s">
        <v>225</v>
      </c>
      <c r="B117" s="28"/>
      <c r="C117" s="28"/>
      <c r="D117" s="28"/>
      <c r="E117" s="29"/>
      <c r="F117" s="29">
        <f>F118</f>
        <v>1</v>
      </c>
      <c r="G117" s="28"/>
      <c r="H117" s="28"/>
      <c r="I117" s="28"/>
      <c r="J117" s="29"/>
      <c r="K117" s="29">
        <f>K118</f>
        <v>1</v>
      </c>
      <c r="L117" s="28"/>
      <c r="M117" s="41">
        <f t="shared" si="26"/>
        <v>1</v>
      </c>
      <c r="N117" s="20"/>
      <c r="O117" s="20">
        <f t="shared" si="20"/>
        <v>1</v>
      </c>
      <c r="P117" s="45">
        <f>SUM(P118)</f>
        <v>0</v>
      </c>
      <c r="Q117" s="52">
        <f t="shared" si="23"/>
        <v>0</v>
      </c>
    </row>
    <row r="118" s="1" customFormat="1" spans="1:17">
      <c r="A118" s="33" t="s">
        <v>226</v>
      </c>
      <c r="B118" s="28"/>
      <c r="C118" s="28"/>
      <c r="D118" s="28"/>
      <c r="E118" s="29"/>
      <c r="F118" s="29">
        <v>1</v>
      </c>
      <c r="G118" s="28"/>
      <c r="H118" s="28"/>
      <c r="I118" s="28"/>
      <c r="J118" s="29"/>
      <c r="K118" s="29">
        <v>1</v>
      </c>
      <c r="L118" s="28"/>
      <c r="M118" s="41">
        <f t="shared" si="26"/>
        <v>1</v>
      </c>
      <c r="N118" s="20"/>
      <c r="O118" s="20">
        <f t="shared" si="20"/>
        <v>1</v>
      </c>
      <c r="P118" s="45">
        <v>0</v>
      </c>
      <c r="Q118" s="52">
        <f t="shared" si="23"/>
        <v>0</v>
      </c>
    </row>
    <row r="119" s="1" customFormat="1" spans="1:17">
      <c r="A119" s="33" t="s">
        <v>227</v>
      </c>
      <c r="B119" s="28"/>
      <c r="C119" s="28"/>
      <c r="D119" s="28"/>
      <c r="E119" s="29"/>
      <c r="F119" s="29">
        <f>F120+F121+F122</f>
        <v>53</v>
      </c>
      <c r="G119" s="28"/>
      <c r="H119" s="28"/>
      <c r="I119" s="28"/>
      <c r="J119" s="29"/>
      <c r="K119" s="29">
        <f>K120+K121+K122</f>
        <v>53</v>
      </c>
      <c r="L119" s="28"/>
      <c r="M119" s="41">
        <f t="shared" si="26"/>
        <v>53</v>
      </c>
      <c r="N119" s="20">
        <f>SUM(N120:N122)</f>
        <v>-1</v>
      </c>
      <c r="O119" s="20">
        <f t="shared" si="20"/>
        <v>52</v>
      </c>
      <c r="P119" s="45">
        <f>SUM(P120:P122)</f>
        <v>41.4</v>
      </c>
      <c r="Q119" s="52">
        <f t="shared" si="23"/>
        <v>79.6153846153846</v>
      </c>
    </row>
    <row r="120" s="1" customFormat="1" ht="24" spans="1:17">
      <c r="A120" s="33" t="s">
        <v>228</v>
      </c>
      <c r="B120" s="28"/>
      <c r="C120" s="28"/>
      <c r="D120" s="28"/>
      <c r="E120" s="29"/>
      <c r="F120" s="29">
        <v>2</v>
      </c>
      <c r="G120" s="28"/>
      <c r="H120" s="28"/>
      <c r="I120" s="28"/>
      <c r="J120" s="29"/>
      <c r="K120" s="29">
        <v>2</v>
      </c>
      <c r="L120" s="28"/>
      <c r="M120" s="41">
        <f t="shared" si="26"/>
        <v>2</v>
      </c>
      <c r="N120" s="20"/>
      <c r="O120" s="20">
        <f t="shared" si="20"/>
        <v>2</v>
      </c>
      <c r="P120" s="45">
        <v>1</v>
      </c>
      <c r="Q120" s="52">
        <f t="shared" si="23"/>
        <v>50</v>
      </c>
    </row>
    <row r="121" s="1" customFormat="1" spans="1:17">
      <c r="A121" s="33" t="s">
        <v>229</v>
      </c>
      <c r="B121" s="28"/>
      <c r="C121" s="28"/>
      <c r="D121" s="28"/>
      <c r="E121" s="29"/>
      <c r="F121" s="29">
        <v>50</v>
      </c>
      <c r="G121" s="28"/>
      <c r="H121" s="28"/>
      <c r="I121" s="28"/>
      <c r="J121" s="29"/>
      <c r="K121" s="29">
        <v>50</v>
      </c>
      <c r="L121" s="28"/>
      <c r="M121" s="41">
        <f t="shared" si="26"/>
        <v>50</v>
      </c>
      <c r="N121" s="20">
        <v>-20</v>
      </c>
      <c r="O121" s="20">
        <f t="shared" si="20"/>
        <v>30</v>
      </c>
      <c r="P121" s="45">
        <v>32</v>
      </c>
      <c r="Q121" s="52">
        <f t="shared" si="23"/>
        <v>106.666666666667</v>
      </c>
    </row>
    <row r="122" s="1" customFormat="1" ht="24" spans="1:17">
      <c r="A122" s="33" t="s">
        <v>230</v>
      </c>
      <c r="B122" s="28"/>
      <c r="C122" s="28"/>
      <c r="D122" s="28"/>
      <c r="E122" s="29"/>
      <c r="F122" s="29">
        <v>1</v>
      </c>
      <c r="G122" s="28"/>
      <c r="H122" s="28"/>
      <c r="I122" s="28"/>
      <c r="J122" s="29"/>
      <c r="K122" s="29">
        <v>1</v>
      </c>
      <c r="L122" s="28"/>
      <c r="M122" s="41">
        <f t="shared" si="26"/>
        <v>1</v>
      </c>
      <c r="N122" s="20">
        <v>19</v>
      </c>
      <c r="O122" s="20">
        <f t="shared" si="20"/>
        <v>20</v>
      </c>
      <c r="P122" s="45">
        <v>8.4</v>
      </c>
      <c r="Q122" s="52">
        <f t="shared" si="23"/>
        <v>42</v>
      </c>
    </row>
    <row r="123" s="1" customFormat="1" spans="1:17">
      <c r="A123" s="33" t="s">
        <v>231</v>
      </c>
      <c r="B123" s="28"/>
      <c r="C123" s="28"/>
      <c r="D123" s="28"/>
      <c r="E123" s="29"/>
      <c r="F123" s="29">
        <f>F124+F125+F126+F127</f>
        <v>55</v>
      </c>
      <c r="G123" s="29"/>
      <c r="H123" s="29"/>
      <c r="I123" s="29"/>
      <c r="J123" s="29"/>
      <c r="K123" s="29">
        <f>K124+K125+K126+K127</f>
        <v>55</v>
      </c>
      <c r="L123" s="29"/>
      <c r="M123" s="41">
        <f t="shared" si="26"/>
        <v>55</v>
      </c>
      <c r="N123" s="20"/>
      <c r="O123" s="20">
        <f t="shared" si="20"/>
        <v>55</v>
      </c>
      <c r="P123" s="45">
        <f>SUM(P124:P127)</f>
        <v>69</v>
      </c>
      <c r="Q123" s="52">
        <f t="shared" si="23"/>
        <v>125.454545454545</v>
      </c>
    </row>
    <row r="124" s="1" customFormat="1" spans="1:17">
      <c r="A124" s="33" t="s">
        <v>232</v>
      </c>
      <c r="B124" s="28"/>
      <c r="C124" s="28"/>
      <c r="D124" s="28"/>
      <c r="E124" s="29"/>
      <c r="F124" s="29">
        <v>40</v>
      </c>
      <c r="G124" s="28"/>
      <c r="H124" s="28"/>
      <c r="I124" s="28"/>
      <c r="J124" s="29"/>
      <c r="K124" s="29">
        <v>40</v>
      </c>
      <c r="L124" s="28"/>
      <c r="M124" s="41">
        <f t="shared" si="26"/>
        <v>40</v>
      </c>
      <c r="N124" s="20"/>
      <c r="O124" s="20">
        <f t="shared" si="20"/>
        <v>40</v>
      </c>
      <c r="P124" s="45">
        <v>56.8</v>
      </c>
      <c r="Q124" s="52">
        <f t="shared" si="23"/>
        <v>142</v>
      </c>
    </row>
    <row r="125" s="1" customFormat="1" spans="1:17">
      <c r="A125" s="33" t="s">
        <v>233</v>
      </c>
      <c r="B125" s="28"/>
      <c r="C125" s="28"/>
      <c r="D125" s="28"/>
      <c r="E125" s="29"/>
      <c r="F125" s="29">
        <v>10</v>
      </c>
      <c r="G125" s="28"/>
      <c r="H125" s="28"/>
      <c r="I125" s="28"/>
      <c r="J125" s="29"/>
      <c r="K125" s="29">
        <v>10</v>
      </c>
      <c r="L125" s="28"/>
      <c r="M125" s="41">
        <f t="shared" si="26"/>
        <v>10</v>
      </c>
      <c r="N125" s="20"/>
      <c r="O125" s="20">
        <f t="shared" si="20"/>
        <v>10</v>
      </c>
      <c r="P125" s="45">
        <v>10.3</v>
      </c>
      <c r="Q125" s="52">
        <f t="shared" si="23"/>
        <v>103</v>
      </c>
    </row>
    <row r="126" s="1" customFormat="1" spans="1:17">
      <c r="A126" s="33" t="s">
        <v>234</v>
      </c>
      <c r="B126" s="28"/>
      <c r="C126" s="28"/>
      <c r="D126" s="28"/>
      <c r="E126" s="29"/>
      <c r="F126" s="29">
        <v>4</v>
      </c>
      <c r="G126" s="28"/>
      <c r="H126" s="28"/>
      <c r="I126" s="28"/>
      <c r="J126" s="29"/>
      <c r="K126" s="29">
        <v>4</v>
      </c>
      <c r="L126" s="28"/>
      <c r="M126" s="41">
        <f t="shared" si="26"/>
        <v>4</v>
      </c>
      <c r="N126" s="20"/>
      <c r="O126" s="20">
        <f t="shared" si="20"/>
        <v>4</v>
      </c>
      <c r="P126" s="45">
        <v>1.8</v>
      </c>
      <c r="Q126" s="52">
        <f t="shared" si="23"/>
        <v>45</v>
      </c>
    </row>
    <row r="127" s="1" customFormat="1" spans="1:17">
      <c r="A127" s="33" t="s">
        <v>235</v>
      </c>
      <c r="B127" s="28"/>
      <c r="C127" s="28"/>
      <c r="D127" s="28"/>
      <c r="E127" s="29"/>
      <c r="F127" s="29">
        <v>1</v>
      </c>
      <c r="G127" s="28"/>
      <c r="H127" s="28"/>
      <c r="I127" s="28"/>
      <c r="J127" s="29"/>
      <c r="K127" s="29">
        <v>1</v>
      </c>
      <c r="L127" s="28"/>
      <c r="M127" s="41">
        <f t="shared" si="26"/>
        <v>1</v>
      </c>
      <c r="N127" s="20"/>
      <c r="O127" s="20">
        <f t="shared" si="20"/>
        <v>1</v>
      </c>
      <c r="P127" s="45">
        <v>0.1</v>
      </c>
      <c r="Q127" s="52">
        <f t="shared" si="23"/>
        <v>10</v>
      </c>
    </row>
    <row r="128" s="1" customFormat="1" spans="1:17">
      <c r="A128" s="33" t="s">
        <v>236</v>
      </c>
      <c r="B128" s="28"/>
      <c r="C128" s="28"/>
      <c r="D128" s="28"/>
      <c r="E128" s="29"/>
      <c r="F128" s="29"/>
      <c r="G128" s="28"/>
      <c r="H128" s="28"/>
      <c r="I128" s="28"/>
      <c r="J128" s="29"/>
      <c r="K128" s="29"/>
      <c r="L128" s="28"/>
      <c r="M128" s="41"/>
      <c r="N128" s="20">
        <v>100</v>
      </c>
      <c r="O128" s="20">
        <f t="shared" si="20"/>
        <v>100</v>
      </c>
      <c r="P128" s="45">
        <v>0</v>
      </c>
      <c r="Q128" s="52">
        <f t="shared" si="23"/>
        <v>0</v>
      </c>
    </row>
    <row r="129" s="1" customFormat="1" spans="1:17">
      <c r="A129" s="33" t="s">
        <v>237</v>
      </c>
      <c r="B129" s="28"/>
      <c r="C129" s="28"/>
      <c r="D129" s="28"/>
      <c r="E129" s="29"/>
      <c r="F129" s="29"/>
      <c r="G129" s="28"/>
      <c r="H129" s="28"/>
      <c r="I129" s="28"/>
      <c r="J129" s="29"/>
      <c r="K129" s="29"/>
      <c r="L129" s="28"/>
      <c r="M129" s="41"/>
      <c r="N129" s="20">
        <v>30</v>
      </c>
      <c r="O129" s="20">
        <f t="shared" si="20"/>
        <v>30</v>
      </c>
      <c r="P129" s="45">
        <v>4.4</v>
      </c>
      <c r="Q129" s="52">
        <f t="shared" si="23"/>
        <v>14.6666666666667</v>
      </c>
    </row>
    <row r="130" s="4" customFormat="1" spans="1:17">
      <c r="A130" s="26" t="s">
        <v>238</v>
      </c>
      <c r="B130" s="24"/>
      <c r="C130" s="24"/>
      <c r="D130" s="24">
        <f t="shared" ref="D130:K130" si="27">D131+D140+D159</f>
        <v>8</v>
      </c>
      <c r="E130" s="25">
        <f t="shared" si="27"/>
        <v>148.4</v>
      </c>
      <c r="F130" s="25">
        <f t="shared" si="27"/>
        <v>230.1</v>
      </c>
      <c r="G130" s="24">
        <f t="shared" si="27"/>
        <v>120</v>
      </c>
      <c r="H130" s="24">
        <f t="shared" si="27"/>
        <v>28.4</v>
      </c>
      <c r="I130" s="24">
        <f t="shared" si="27"/>
        <v>29</v>
      </c>
      <c r="J130" s="25">
        <f t="shared" si="27"/>
        <v>8</v>
      </c>
      <c r="K130" s="25">
        <f t="shared" si="27"/>
        <v>370.5</v>
      </c>
      <c r="L130" s="24"/>
      <c r="M130" s="59">
        <f t="shared" ref="M130:M155" si="28">E130+F130</f>
        <v>378.5</v>
      </c>
      <c r="N130" s="38">
        <f>SUM(N131,N140,N159)</f>
        <v>146.8</v>
      </c>
      <c r="O130" s="38">
        <f t="shared" si="20"/>
        <v>525.3</v>
      </c>
      <c r="P130" s="40">
        <f>SUM(P131,P140,P159)</f>
        <v>390.4</v>
      </c>
      <c r="Q130" s="49">
        <f t="shared" si="23"/>
        <v>74.3194365124691</v>
      </c>
    </row>
    <row r="131" spans="1:17">
      <c r="A131" s="27" t="s">
        <v>239</v>
      </c>
      <c r="B131" s="28"/>
      <c r="C131" s="28"/>
      <c r="D131" s="28">
        <f>D132+D133+D134+D135+D136+D137+D138+D139</f>
        <v>8</v>
      </c>
      <c r="E131" s="28">
        <f>E132+E133+E134+E135+E136+E137+E138+E139</f>
        <v>66.3</v>
      </c>
      <c r="F131" s="28">
        <f>F132+F133+F134+F135+F136+F137+F138+F139</f>
        <v>75.1</v>
      </c>
      <c r="G131" s="28"/>
      <c r="H131" s="28"/>
      <c r="I131" s="28"/>
      <c r="J131" s="29"/>
      <c r="K131" s="29">
        <f>K132+K133+K134+K135+K136+K137+K138+K139</f>
        <v>141.4</v>
      </c>
      <c r="L131" s="28"/>
      <c r="M131" s="41">
        <f t="shared" si="28"/>
        <v>141.4</v>
      </c>
      <c r="N131" s="20">
        <f>SUM(N132:N139)</f>
        <v>-3.2</v>
      </c>
      <c r="O131" s="20">
        <f t="shared" si="20"/>
        <v>138.2</v>
      </c>
      <c r="P131" s="60">
        <f>SUM(P132:P139)</f>
        <v>73.9</v>
      </c>
      <c r="Q131" s="64">
        <f t="shared" si="23"/>
        <v>53.4732272069465</v>
      </c>
    </row>
    <row r="132" s="1" customFormat="1" spans="1:17">
      <c r="A132" s="33" t="s">
        <v>240</v>
      </c>
      <c r="B132" s="28"/>
      <c r="C132" s="28"/>
      <c r="D132" s="28">
        <v>8</v>
      </c>
      <c r="E132" s="29">
        <v>66.3</v>
      </c>
      <c r="F132" s="29"/>
      <c r="G132" s="28"/>
      <c r="H132" s="28"/>
      <c r="I132" s="28"/>
      <c r="J132" s="29"/>
      <c r="K132" s="29">
        <v>66.3</v>
      </c>
      <c r="L132" s="28"/>
      <c r="M132" s="41">
        <f t="shared" si="28"/>
        <v>66.3</v>
      </c>
      <c r="N132" s="20"/>
      <c r="O132" s="20">
        <f t="shared" si="20"/>
        <v>66.3</v>
      </c>
      <c r="P132" s="45">
        <v>47</v>
      </c>
      <c r="Q132" s="64">
        <f t="shared" si="23"/>
        <v>70.8898944193062</v>
      </c>
    </row>
    <row r="133" s="1" customFormat="1" spans="1:17">
      <c r="A133" s="33" t="s">
        <v>241</v>
      </c>
      <c r="B133" s="28"/>
      <c r="C133" s="28"/>
      <c r="D133" s="28"/>
      <c r="E133" s="29"/>
      <c r="F133" s="29">
        <v>18.8</v>
      </c>
      <c r="G133" s="28"/>
      <c r="H133" s="28"/>
      <c r="I133" s="28"/>
      <c r="J133" s="29"/>
      <c r="K133" s="29">
        <v>18.8</v>
      </c>
      <c r="L133" s="28"/>
      <c r="M133" s="41">
        <f t="shared" si="28"/>
        <v>18.8</v>
      </c>
      <c r="N133" s="20"/>
      <c r="O133" s="20">
        <f t="shared" si="20"/>
        <v>18.8</v>
      </c>
      <c r="P133" s="45">
        <v>10.2</v>
      </c>
      <c r="Q133" s="64">
        <f t="shared" si="23"/>
        <v>54.2553191489362</v>
      </c>
    </row>
    <row r="134" s="1" customFormat="1" spans="1:17">
      <c r="A134" s="33" t="s">
        <v>242</v>
      </c>
      <c r="B134" s="28"/>
      <c r="C134" s="28"/>
      <c r="D134" s="28"/>
      <c r="E134" s="29"/>
      <c r="F134" s="29">
        <v>25</v>
      </c>
      <c r="G134" s="28"/>
      <c r="H134" s="28"/>
      <c r="I134" s="28"/>
      <c r="J134" s="29"/>
      <c r="K134" s="29">
        <v>25</v>
      </c>
      <c r="L134" s="28"/>
      <c r="M134" s="41">
        <f t="shared" si="28"/>
        <v>25</v>
      </c>
      <c r="N134" s="20">
        <v>7.8</v>
      </c>
      <c r="O134" s="20">
        <f t="shared" si="20"/>
        <v>32.8</v>
      </c>
      <c r="P134" s="45">
        <v>14.2</v>
      </c>
      <c r="Q134" s="64">
        <f t="shared" ref="Q134:Q162" si="29">P134/O134*100</f>
        <v>43.2926829268293</v>
      </c>
    </row>
    <row r="135" s="1" customFormat="1" spans="1:17">
      <c r="A135" s="33" t="s">
        <v>243</v>
      </c>
      <c r="B135" s="28"/>
      <c r="C135" s="28"/>
      <c r="D135" s="28"/>
      <c r="E135" s="29"/>
      <c r="F135" s="29">
        <v>5</v>
      </c>
      <c r="G135" s="28"/>
      <c r="H135" s="28"/>
      <c r="I135" s="28"/>
      <c r="J135" s="29"/>
      <c r="K135" s="29">
        <v>5</v>
      </c>
      <c r="L135" s="28"/>
      <c r="M135" s="41">
        <f t="shared" si="28"/>
        <v>5</v>
      </c>
      <c r="N135" s="20"/>
      <c r="O135" s="20">
        <f t="shared" si="20"/>
        <v>5</v>
      </c>
      <c r="P135" s="45">
        <v>1.1</v>
      </c>
      <c r="Q135" s="64">
        <f t="shared" si="29"/>
        <v>22</v>
      </c>
    </row>
    <row r="136" s="1" customFormat="1" spans="1:17">
      <c r="A136" s="33" t="s">
        <v>244</v>
      </c>
      <c r="B136" s="28"/>
      <c r="C136" s="28"/>
      <c r="D136" s="28"/>
      <c r="E136" s="29"/>
      <c r="F136" s="29">
        <v>1</v>
      </c>
      <c r="G136" s="28"/>
      <c r="H136" s="28"/>
      <c r="I136" s="28"/>
      <c r="J136" s="29"/>
      <c r="K136" s="29">
        <v>1</v>
      </c>
      <c r="L136" s="28"/>
      <c r="M136" s="41">
        <f t="shared" si="28"/>
        <v>1</v>
      </c>
      <c r="N136" s="20"/>
      <c r="O136" s="20">
        <f t="shared" ref="O136:O199" si="30">M136+N136</f>
        <v>1</v>
      </c>
      <c r="P136" s="45">
        <v>0</v>
      </c>
      <c r="Q136" s="64">
        <f t="shared" si="29"/>
        <v>0</v>
      </c>
    </row>
    <row r="137" s="1" customFormat="1" spans="1:17">
      <c r="A137" s="33" t="s">
        <v>245</v>
      </c>
      <c r="B137" s="28"/>
      <c r="C137" s="28"/>
      <c r="D137" s="28"/>
      <c r="E137" s="29"/>
      <c r="F137" s="29">
        <v>4</v>
      </c>
      <c r="G137" s="28"/>
      <c r="H137" s="28"/>
      <c r="I137" s="28"/>
      <c r="J137" s="29"/>
      <c r="K137" s="29">
        <v>4</v>
      </c>
      <c r="L137" s="28"/>
      <c r="M137" s="41">
        <f t="shared" si="28"/>
        <v>4</v>
      </c>
      <c r="N137" s="20"/>
      <c r="O137" s="20">
        <f t="shared" si="30"/>
        <v>4</v>
      </c>
      <c r="P137" s="45">
        <v>0</v>
      </c>
      <c r="Q137" s="64">
        <f t="shared" si="29"/>
        <v>0</v>
      </c>
    </row>
    <row r="138" s="1" customFormat="1" spans="1:17">
      <c r="A138" s="33" t="s">
        <v>246</v>
      </c>
      <c r="B138" s="28"/>
      <c r="C138" s="28"/>
      <c r="D138" s="28"/>
      <c r="E138" s="29"/>
      <c r="F138" s="29">
        <v>16.6</v>
      </c>
      <c r="G138" s="28"/>
      <c r="H138" s="28"/>
      <c r="I138" s="28"/>
      <c r="J138" s="29"/>
      <c r="K138" s="29">
        <v>16.6</v>
      </c>
      <c r="L138" s="28"/>
      <c r="M138" s="41">
        <f t="shared" si="28"/>
        <v>16.6</v>
      </c>
      <c r="N138" s="20">
        <v>-11</v>
      </c>
      <c r="O138" s="20">
        <f t="shared" si="30"/>
        <v>5.6</v>
      </c>
      <c r="P138" s="45">
        <v>1.4</v>
      </c>
      <c r="Q138" s="64">
        <f t="shared" si="29"/>
        <v>25</v>
      </c>
    </row>
    <row r="139" s="1" customFormat="1" spans="1:17">
      <c r="A139" s="33" t="s">
        <v>247</v>
      </c>
      <c r="B139" s="28"/>
      <c r="C139" s="28"/>
      <c r="D139" s="28"/>
      <c r="E139" s="29"/>
      <c r="F139" s="29">
        <v>4.7</v>
      </c>
      <c r="G139" s="28"/>
      <c r="H139" s="28"/>
      <c r="I139" s="28"/>
      <c r="J139" s="29"/>
      <c r="K139" s="29">
        <v>4.7</v>
      </c>
      <c r="L139" s="28"/>
      <c r="M139" s="41">
        <f t="shared" si="28"/>
        <v>4.7</v>
      </c>
      <c r="N139" s="20"/>
      <c r="O139" s="20">
        <f t="shared" si="30"/>
        <v>4.7</v>
      </c>
      <c r="P139" s="45">
        <v>0</v>
      </c>
      <c r="Q139" s="64">
        <f t="shared" si="29"/>
        <v>0</v>
      </c>
    </row>
    <row r="140" s="1" customFormat="1" spans="1:17">
      <c r="A140" s="27" t="s">
        <v>248</v>
      </c>
      <c r="B140" s="28"/>
      <c r="C140" s="28"/>
      <c r="D140" s="28"/>
      <c r="E140" s="29">
        <f t="shared" ref="E140:L140" si="31">E141+E146+E147+E148+E149+E150+E151+E152+E153+E154+E155</f>
        <v>78.5</v>
      </c>
      <c r="F140" s="29">
        <f t="shared" si="31"/>
        <v>155</v>
      </c>
      <c r="G140" s="28">
        <f t="shared" si="31"/>
        <v>120</v>
      </c>
      <c r="H140" s="28">
        <f t="shared" si="31"/>
        <v>28.4</v>
      </c>
      <c r="I140" s="28">
        <f t="shared" si="31"/>
        <v>29</v>
      </c>
      <c r="J140" s="28">
        <f t="shared" si="31"/>
        <v>8</v>
      </c>
      <c r="K140" s="28">
        <f t="shared" si="31"/>
        <v>225.5</v>
      </c>
      <c r="L140" s="28">
        <f t="shared" si="31"/>
        <v>0</v>
      </c>
      <c r="M140" s="41">
        <f t="shared" si="28"/>
        <v>233.5</v>
      </c>
      <c r="N140" s="61">
        <f>SUM(N141,N146:N158)</f>
        <v>150</v>
      </c>
      <c r="O140" s="20">
        <f t="shared" si="30"/>
        <v>383.5</v>
      </c>
      <c r="P140" s="45">
        <f>SUM(P141,P146:P158)</f>
        <v>311.2</v>
      </c>
      <c r="Q140" s="64">
        <f t="shared" si="29"/>
        <v>81.1473272490222</v>
      </c>
    </row>
    <row r="141" s="1" customFormat="1" spans="1:17">
      <c r="A141" s="27" t="s">
        <v>249</v>
      </c>
      <c r="B141" s="28"/>
      <c r="C141" s="28"/>
      <c r="D141" s="28"/>
      <c r="E141" s="29">
        <f>E142+E143+E144+E145</f>
        <v>78.5</v>
      </c>
      <c r="F141" s="29">
        <f>F142+F143+F144+F145</f>
        <v>54</v>
      </c>
      <c r="G141" s="28"/>
      <c r="H141" s="28"/>
      <c r="I141" s="28"/>
      <c r="J141" s="29"/>
      <c r="K141" s="29">
        <f>K142+K143+K144+K145</f>
        <v>132.5</v>
      </c>
      <c r="L141" s="28">
        <f>L142+L143+L144+L145</f>
        <v>0</v>
      </c>
      <c r="M141" s="41">
        <f t="shared" si="28"/>
        <v>132.5</v>
      </c>
      <c r="N141" s="61">
        <f>SUM(N142:N145)</f>
        <v>9</v>
      </c>
      <c r="O141" s="20">
        <f t="shared" si="30"/>
        <v>141.5</v>
      </c>
      <c r="P141" s="45">
        <f>SUM(P142:P145)</f>
        <v>170.4</v>
      </c>
      <c r="Q141" s="64">
        <f t="shared" si="29"/>
        <v>120.424028268551</v>
      </c>
    </row>
    <row r="142" s="1" customFormat="1" spans="1:17">
      <c r="A142" s="27" t="s">
        <v>250</v>
      </c>
      <c r="B142" s="28"/>
      <c r="C142" s="28"/>
      <c r="D142" s="28"/>
      <c r="E142" s="29">
        <v>78.5</v>
      </c>
      <c r="F142" s="29"/>
      <c r="G142" s="28"/>
      <c r="H142" s="28"/>
      <c r="I142" s="28"/>
      <c r="J142" s="29"/>
      <c r="K142" s="29">
        <v>78.5</v>
      </c>
      <c r="L142" s="28"/>
      <c r="M142" s="41">
        <f t="shared" si="28"/>
        <v>78.5</v>
      </c>
      <c r="N142" s="20"/>
      <c r="O142" s="20">
        <f t="shared" si="30"/>
        <v>78.5</v>
      </c>
      <c r="P142" s="45">
        <v>92.2</v>
      </c>
      <c r="Q142" s="64">
        <f t="shared" si="29"/>
        <v>117.452229299363</v>
      </c>
    </row>
    <row r="143" s="1" customFormat="1" spans="1:17">
      <c r="A143" s="27" t="s">
        <v>241</v>
      </c>
      <c r="B143" s="28"/>
      <c r="C143" s="28"/>
      <c r="D143" s="28"/>
      <c r="E143" s="29"/>
      <c r="F143" s="29">
        <v>5</v>
      </c>
      <c r="G143" s="28"/>
      <c r="H143" s="28"/>
      <c r="I143" s="28"/>
      <c r="J143" s="29"/>
      <c r="K143" s="29">
        <v>5</v>
      </c>
      <c r="L143" s="28"/>
      <c r="M143" s="41">
        <f t="shared" si="28"/>
        <v>5</v>
      </c>
      <c r="N143" s="20"/>
      <c r="O143" s="20">
        <f t="shared" si="30"/>
        <v>5</v>
      </c>
      <c r="P143" s="45">
        <v>3.8</v>
      </c>
      <c r="Q143" s="64">
        <f t="shared" si="29"/>
        <v>76</v>
      </c>
    </row>
    <row r="144" s="1" customFormat="1" spans="1:17">
      <c r="A144" s="27" t="s">
        <v>251</v>
      </c>
      <c r="B144" s="28"/>
      <c r="C144" s="28"/>
      <c r="D144" s="28"/>
      <c r="E144" s="29"/>
      <c r="F144" s="29">
        <v>17</v>
      </c>
      <c r="G144" s="28"/>
      <c r="H144" s="28"/>
      <c r="I144" s="28"/>
      <c r="J144" s="29"/>
      <c r="K144" s="29">
        <v>17</v>
      </c>
      <c r="L144" s="28"/>
      <c r="M144" s="41">
        <f t="shared" si="28"/>
        <v>17</v>
      </c>
      <c r="N144" s="20"/>
      <c r="O144" s="20">
        <f t="shared" si="30"/>
        <v>17</v>
      </c>
      <c r="P144" s="45">
        <v>17</v>
      </c>
      <c r="Q144" s="64">
        <f t="shared" si="29"/>
        <v>100</v>
      </c>
    </row>
    <row r="145" s="1" customFormat="1" spans="1:17">
      <c r="A145" s="27" t="s">
        <v>252</v>
      </c>
      <c r="B145" s="28"/>
      <c r="C145" s="28"/>
      <c r="D145" s="28"/>
      <c r="E145" s="29"/>
      <c r="F145" s="29">
        <v>32</v>
      </c>
      <c r="G145" s="28"/>
      <c r="H145" s="28"/>
      <c r="I145" s="28"/>
      <c r="J145" s="29"/>
      <c r="K145" s="29">
        <v>32</v>
      </c>
      <c r="L145" s="28"/>
      <c r="M145" s="41">
        <f t="shared" si="28"/>
        <v>32</v>
      </c>
      <c r="N145" s="20">
        <v>9</v>
      </c>
      <c r="O145" s="20">
        <f t="shared" si="30"/>
        <v>41</v>
      </c>
      <c r="P145" s="45">
        <v>57.4</v>
      </c>
      <c r="Q145" s="64">
        <f t="shared" si="29"/>
        <v>140</v>
      </c>
    </row>
    <row r="146" s="1" customFormat="1" spans="1:17">
      <c r="A146" s="27" t="s">
        <v>253</v>
      </c>
      <c r="B146" s="28"/>
      <c r="C146" s="28"/>
      <c r="D146" s="28"/>
      <c r="E146" s="29"/>
      <c r="F146" s="29">
        <v>12</v>
      </c>
      <c r="G146" s="28"/>
      <c r="H146" s="28"/>
      <c r="I146" s="28"/>
      <c r="J146" s="29">
        <v>6</v>
      </c>
      <c r="K146" s="29">
        <v>6</v>
      </c>
      <c r="L146" s="28"/>
      <c r="M146" s="41">
        <f t="shared" si="28"/>
        <v>12</v>
      </c>
      <c r="N146" s="20"/>
      <c r="O146" s="20">
        <f t="shared" si="30"/>
        <v>12</v>
      </c>
      <c r="P146" s="45">
        <v>6.3</v>
      </c>
      <c r="Q146" s="64">
        <f t="shared" si="29"/>
        <v>52.5</v>
      </c>
    </row>
    <row r="147" s="1" customFormat="1" spans="1:17">
      <c r="A147" s="27" t="s">
        <v>254</v>
      </c>
      <c r="B147" s="28"/>
      <c r="C147" s="28"/>
      <c r="D147" s="28"/>
      <c r="E147" s="29"/>
      <c r="F147" s="29">
        <v>25</v>
      </c>
      <c r="G147" s="28"/>
      <c r="H147" s="28"/>
      <c r="I147" s="28"/>
      <c r="J147" s="29"/>
      <c r="K147" s="29">
        <v>25</v>
      </c>
      <c r="L147" s="28"/>
      <c r="M147" s="41">
        <f t="shared" si="28"/>
        <v>25</v>
      </c>
      <c r="N147" s="20"/>
      <c r="O147" s="20">
        <f t="shared" si="30"/>
        <v>25</v>
      </c>
      <c r="P147" s="45">
        <v>4.9</v>
      </c>
      <c r="Q147" s="64">
        <f t="shared" si="29"/>
        <v>19.6</v>
      </c>
    </row>
    <row r="148" s="1" customFormat="1" spans="1:17">
      <c r="A148" s="27" t="s">
        <v>255</v>
      </c>
      <c r="B148" s="28"/>
      <c r="C148" s="28"/>
      <c r="D148" s="28"/>
      <c r="E148" s="29"/>
      <c r="F148" s="29">
        <v>29</v>
      </c>
      <c r="G148" s="28">
        <v>120</v>
      </c>
      <c r="H148" s="28">
        <v>28.4</v>
      </c>
      <c r="I148" s="28">
        <v>29</v>
      </c>
      <c r="J148" s="29"/>
      <c r="K148" s="29">
        <v>29</v>
      </c>
      <c r="L148" s="28"/>
      <c r="M148" s="41">
        <f t="shared" si="28"/>
        <v>29</v>
      </c>
      <c r="N148" s="20">
        <v>23</v>
      </c>
      <c r="O148" s="20">
        <f t="shared" si="30"/>
        <v>52</v>
      </c>
      <c r="P148" s="45">
        <v>52.9</v>
      </c>
      <c r="Q148" s="64">
        <f t="shared" si="29"/>
        <v>101.730769230769</v>
      </c>
    </row>
    <row r="149" s="1" customFormat="1" spans="1:17">
      <c r="A149" s="27" t="s">
        <v>256</v>
      </c>
      <c r="B149" s="28"/>
      <c r="C149" s="28"/>
      <c r="D149" s="28"/>
      <c r="E149" s="29"/>
      <c r="F149" s="29">
        <v>8</v>
      </c>
      <c r="G149" s="28"/>
      <c r="H149" s="28"/>
      <c r="I149" s="28"/>
      <c r="J149" s="29"/>
      <c r="K149" s="29">
        <v>8</v>
      </c>
      <c r="L149" s="28"/>
      <c r="M149" s="41">
        <f t="shared" si="28"/>
        <v>8</v>
      </c>
      <c r="N149" s="20"/>
      <c r="O149" s="20">
        <f t="shared" si="30"/>
        <v>8</v>
      </c>
      <c r="P149" s="45">
        <v>12.8</v>
      </c>
      <c r="Q149" s="64">
        <f t="shared" si="29"/>
        <v>160</v>
      </c>
    </row>
    <row r="150" s="1" customFormat="1" spans="1:17">
      <c r="A150" s="27" t="s">
        <v>257</v>
      </c>
      <c r="B150" s="28"/>
      <c r="C150" s="28"/>
      <c r="D150" s="28"/>
      <c r="E150" s="29"/>
      <c r="F150" s="29">
        <v>3.5</v>
      </c>
      <c r="G150" s="28"/>
      <c r="H150" s="28"/>
      <c r="I150" s="28"/>
      <c r="J150" s="29"/>
      <c r="K150" s="29">
        <v>3.5</v>
      </c>
      <c r="L150" s="28"/>
      <c r="M150" s="41">
        <f t="shared" si="28"/>
        <v>3.5</v>
      </c>
      <c r="N150" s="20"/>
      <c r="O150" s="20">
        <f t="shared" si="30"/>
        <v>3.5</v>
      </c>
      <c r="P150" s="45">
        <v>0.1</v>
      </c>
      <c r="Q150" s="64">
        <f t="shared" si="29"/>
        <v>2.85714285714286</v>
      </c>
    </row>
    <row r="151" s="1" customFormat="1" spans="1:17">
      <c r="A151" s="27" t="s">
        <v>258</v>
      </c>
      <c r="B151" s="28"/>
      <c r="C151" s="28"/>
      <c r="D151" s="28"/>
      <c r="E151" s="29"/>
      <c r="F151" s="29">
        <v>2.5</v>
      </c>
      <c r="G151" s="28"/>
      <c r="H151" s="28"/>
      <c r="I151" s="28"/>
      <c r="J151" s="29"/>
      <c r="K151" s="29">
        <v>2.5</v>
      </c>
      <c r="L151" s="28"/>
      <c r="M151" s="41">
        <f t="shared" si="28"/>
        <v>2.5</v>
      </c>
      <c r="N151" s="20"/>
      <c r="O151" s="20">
        <f t="shared" si="30"/>
        <v>2.5</v>
      </c>
      <c r="P151" s="45">
        <v>26.2</v>
      </c>
      <c r="Q151" s="64">
        <f t="shared" si="29"/>
        <v>1048</v>
      </c>
    </row>
    <row r="152" s="1" customFormat="1" spans="1:17">
      <c r="A152" s="27" t="s">
        <v>259</v>
      </c>
      <c r="B152" s="28"/>
      <c r="C152" s="28"/>
      <c r="D152" s="28"/>
      <c r="E152" s="29"/>
      <c r="F152" s="29">
        <v>15</v>
      </c>
      <c r="G152" s="28"/>
      <c r="H152" s="28"/>
      <c r="I152" s="28"/>
      <c r="J152" s="29"/>
      <c r="K152" s="29">
        <v>15</v>
      </c>
      <c r="L152" s="28"/>
      <c r="M152" s="41">
        <f t="shared" si="28"/>
        <v>15</v>
      </c>
      <c r="N152" s="20"/>
      <c r="O152" s="20">
        <f t="shared" si="30"/>
        <v>15</v>
      </c>
      <c r="P152" s="45">
        <v>8.6</v>
      </c>
      <c r="Q152" s="64">
        <f t="shared" si="29"/>
        <v>57.3333333333333</v>
      </c>
    </row>
    <row r="153" s="1" customFormat="1" spans="1:17">
      <c r="A153" s="27" t="s">
        <v>260</v>
      </c>
      <c r="B153" s="28"/>
      <c r="C153" s="28"/>
      <c r="D153" s="28"/>
      <c r="E153" s="29"/>
      <c r="F153" s="29">
        <v>2</v>
      </c>
      <c r="G153" s="28"/>
      <c r="H153" s="28"/>
      <c r="I153" s="28"/>
      <c r="J153" s="29">
        <v>2</v>
      </c>
      <c r="K153" s="29"/>
      <c r="L153" s="28"/>
      <c r="M153" s="41">
        <f t="shared" si="28"/>
        <v>2</v>
      </c>
      <c r="N153" s="20"/>
      <c r="O153" s="20">
        <f t="shared" si="30"/>
        <v>2</v>
      </c>
      <c r="P153" s="45">
        <v>0</v>
      </c>
      <c r="Q153" s="64">
        <f t="shared" si="29"/>
        <v>0</v>
      </c>
    </row>
    <row r="154" s="1" customFormat="1" spans="1:17">
      <c r="A154" s="33" t="s">
        <v>261</v>
      </c>
      <c r="B154" s="28"/>
      <c r="C154" s="28"/>
      <c r="D154" s="28"/>
      <c r="E154" s="29"/>
      <c r="F154" s="29">
        <v>1</v>
      </c>
      <c r="G154" s="28"/>
      <c r="H154" s="28"/>
      <c r="I154" s="28"/>
      <c r="J154" s="29"/>
      <c r="K154" s="29">
        <v>1</v>
      </c>
      <c r="L154" s="28"/>
      <c r="M154" s="41">
        <f t="shared" si="28"/>
        <v>1</v>
      </c>
      <c r="N154" s="20"/>
      <c r="O154" s="20">
        <f t="shared" si="30"/>
        <v>1</v>
      </c>
      <c r="P154" s="45">
        <v>0.6</v>
      </c>
      <c r="Q154" s="64">
        <f t="shared" si="29"/>
        <v>60</v>
      </c>
    </row>
    <row r="155" s="1" customFormat="1" spans="1:17">
      <c r="A155" s="33" t="s">
        <v>262</v>
      </c>
      <c r="B155" s="28"/>
      <c r="C155" s="28"/>
      <c r="D155" s="28"/>
      <c r="E155" s="29"/>
      <c r="F155" s="29">
        <v>3</v>
      </c>
      <c r="G155" s="28"/>
      <c r="H155" s="28"/>
      <c r="I155" s="28"/>
      <c r="J155" s="29"/>
      <c r="K155" s="29">
        <v>3</v>
      </c>
      <c r="L155" s="28"/>
      <c r="M155" s="41">
        <f t="shared" si="28"/>
        <v>3</v>
      </c>
      <c r="N155" s="20"/>
      <c r="O155" s="20">
        <f t="shared" si="30"/>
        <v>3</v>
      </c>
      <c r="P155" s="45">
        <v>0.2</v>
      </c>
      <c r="Q155" s="64">
        <f t="shared" si="29"/>
        <v>6.66666666666667</v>
      </c>
    </row>
    <row r="156" s="6" customFormat="1" spans="1:17">
      <c r="A156" s="33" t="s">
        <v>263</v>
      </c>
      <c r="B156" s="28"/>
      <c r="C156" s="28"/>
      <c r="D156" s="28"/>
      <c r="E156" s="29"/>
      <c r="F156" s="29"/>
      <c r="G156" s="28"/>
      <c r="H156" s="28"/>
      <c r="I156" s="28"/>
      <c r="J156" s="29"/>
      <c r="K156" s="29"/>
      <c r="L156" s="28"/>
      <c r="M156" s="41"/>
      <c r="N156" s="20">
        <v>35</v>
      </c>
      <c r="O156" s="20">
        <f t="shared" si="30"/>
        <v>35</v>
      </c>
      <c r="P156" s="45">
        <v>19</v>
      </c>
      <c r="Q156" s="64">
        <f t="shared" si="29"/>
        <v>54.2857142857143</v>
      </c>
    </row>
    <row r="157" s="6" customFormat="1" spans="1:17">
      <c r="A157" s="33" t="s">
        <v>264</v>
      </c>
      <c r="B157" s="28"/>
      <c r="C157" s="28"/>
      <c r="D157" s="28"/>
      <c r="E157" s="29"/>
      <c r="F157" s="29"/>
      <c r="G157" s="28"/>
      <c r="H157" s="28"/>
      <c r="I157" s="28"/>
      <c r="J157" s="29"/>
      <c r="K157" s="29"/>
      <c r="L157" s="28"/>
      <c r="M157" s="41"/>
      <c r="N157" s="20">
        <v>74</v>
      </c>
      <c r="O157" s="20">
        <f t="shared" si="30"/>
        <v>74</v>
      </c>
      <c r="P157" s="45">
        <v>7.5</v>
      </c>
      <c r="Q157" s="64">
        <f t="shared" si="29"/>
        <v>10.1351351351351</v>
      </c>
    </row>
    <row r="158" s="6" customFormat="1" spans="1:17">
      <c r="A158" s="33" t="s">
        <v>265</v>
      </c>
      <c r="B158" s="28"/>
      <c r="C158" s="28"/>
      <c r="D158" s="28"/>
      <c r="E158" s="29"/>
      <c r="F158" s="29"/>
      <c r="G158" s="28"/>
      <c r="H158" s="28"/>
      <c r="I158" s="28"/>
      <c r="J158" s="29"/>
      <c r="K158" s="29"/>
      <c r="L158" s="28"/>
      <c r="M158" s="41"/>
      <c r="N158" s="20">
        <v>9</v>
      </c>
      <c r="O158" s="20">
        <f t="shared" si="30"/>
        <v>9</v>
      </c>
      <c r="P158" s="45">
        <v>1.7</v>
      </c>
      <c r="Q158" s="64">
        <f t="shared" si="29"/>
        <v>18.8888888888889</v>
      </c>
    </row>
    <row r="159" spans="1:17">
      <c r="A159" s="27" t="s">
        <v>266</v>
      </c>
      <c r="B159" s="28"/>
      <c r="C159" s="28"/>
      <c r="D159" s="28"/>
      <c r="E159" s="29">
        <f>E160</f>
        <v>3.6</v>
      </c>
      <c r="F159" s="29"/>
      <c r="G159" s="28"/>
      <c r="H159" s="28"/>
      <c r="I159" s="28"/>
      <c r="J159" s="29"/>
      <c r="K159" s="29">
        <f>K160</f>
        <v>3.6</v>
      </c>
      <c r="L159" s="28"/>
      <c r="M159" s="41">
        <f t="shared" ref="M159:M167" si="32">E159+F159</f>
        <v>3.6</v>
      </c>
      <c r="N159" s="20"/>
      <c r="O159" s="20">
        <f t="shared" si="30"/>
        <v>3.6</v>
      </c>
      <c r="P159" s="60">
        <f>SUM(P160)</f>
        <v>5.3</v>
      </c>
      <c r="Q159" s="64">
        <f t="shared" si="29"/>
        <v>147.222222222222</v>
      </c>
    </row>
    <row r="160" spans="1:17">
      <c r="A160" s="27" t="s">
        <v>267</v>
      </c>
      <c r="B160" s="28"/>
      <c r="C160" s="28"/>
      <c r="D160" s="28"/>
      <c r="E160" s="29">
        <v>3.6</v>
      </c>
      <c r="F160" s="29"/>
      <c r="G160" s="28"/>
      <c r="H160" s="28"/>
      <c r="I160" s="28"/>
      <c r="J160" s="29"/>
      <c r="K160" s="29">
        <v>3.6</v>
      </c>
      <c r="L160" s="28"/>
      <c r="M160" s="41">
        <f t="shared" si="32"/>
        <v>3.6</v>
      </c>
      <c r="N160" s="20"/>
      <c r="O160" s="20">
        <f t="shared" si="30"/>
        <v>3.6</v>
      </c>
      <c r="P160" s="60">
        <v>5.3</v>
      </c>
      <c r="Q160" s="64">
        <f t="shared" si="29"/>
        <v>147.222222222222</v>
      </c>
    </row>
    <row r="161" s="4" customFormat="1" spans="1:17">
      <c r="A161" s="54" t="s">
        <v>268</v>
      </c>
      <c r="B161" s="24"/>
      <c r="C161" s="24"/>
      <c r="D161" s="24"/>
      <c r="E161" s="25">
        <f t="shared" ref="E161:K161" si="33">E162+E182</f>
        <v>6.6</v>
      </c>
      <c r="F161" s="25">
        <f t="shared" si="33"/>
        <v>2201.4</v>
      </c>
      <c r="G161" s="25">
        <f t="shared" si="33"/>
        <v>5611</v>
      </c>
      <c r="H161" s="25">
        <f t="shared" si="33"/>
        <v>1638.9</v>
      </c>
      <c r="I161" s="25">
        <f t="shared" si="33"/>
        <v>2181</v>
      </c>
      <c r="J161" s="25">
        <f t="shared" si="33"/>
        <v>1000</v>
      </c>
      <c r="K161" s="25">
        <f t="shared" si="33"/>
        <v>1208</v>
      </c>
      <c r="L161" s="25"/>
      <c r="M161" s="25">
        <f t="shared" si="32"/>
        <v>2208</v>
      </c>
      <c r="N161" s="38">
        <f>SUM(N162,N182)</f>
        <v>-1004</v>
      </c>
      <c r="O161" s="38">
        <f t="shared" si="30"/>
        <v>1204</v>
      </c>
      <c r="P161" s="40">
        <f>SUM(P162,P182)</f>
        <v>1366</v>
      </c>
      <c r="Q161" s="49">
        <f t="shared" si="29"/>
        <v>113.455149501661</v>
      </c>
    </row>
    <row r="162" spans="1:17">
      <c r="A162" s="27" t="s">
        <v>269</v>
      </c>
      <c r="B162" s="28"/>
      <c r="C162" s="28"/>
      <c r="D162" s="28"/>
      <c r="E162" s="29"/>
      <c r="F162" s="29">
        <f t="shared" ref="F162:K162" si="34">F163+F169+F172+F177</f>
        <v>2197.7</v>
      </c>
      <c r="G162" s="29">
        <f t="shared" si="34"/>
        <v>5611</v>
      </c>
      <c r="H162" s="29">
        <f t="shared" si="34"/>
        <v>1638.9</v>
      </c>
      <c r="I162" s="29">
        <f t="shared" si="34"/>
        <v>2181</v>
      </c>
      <c r="J162" s="29">
        <f t="shared" si="34"/>
        <v>1000</v>
      </c>
      <c r="K162" s="29">
        <f t="shared" si="34"/>
        <v>1197.7</v>
      </c>
      <c r="L162" s="28"/>
      <c r="M162" s="41">
        <f t="shared" si="32"/>
        <v>2197.7</v>
      </c>
      <c r="N162" s="20">
        <f>SUM(N163,N169,N172,N177)</f>
        <v>-1004</v>
      </c>
      <c r="O162" s="20">
        <f t="shared" si="30"/>
        <v>1193.7</v>
      </c>
      <c r="P162" s="60">
        <f>SUM(P163,P169,P172,P177)</f>
        <v>1350</v>
      </c>
      <c r="Q162" s="64">
        <f t="shared" si="29"/>
        <v>113.093742146268</v>
      </c>
    </row>
    <row r="163" spans="1:17">
      <c r="A163" s="27" t="s">
        <v>270</v>
      </c>
      <c r="B163" s="28"/>
      <c r="C163" s="28"/>
      <c r="D163" s="28"/>
      <c r="E163" s="29"/>
      <c r="F163" s="29">
        <f t="shared" ref="F163:K163" si="35">F165+F164+F166+F167</f>
        <v>131</v>
      </c>
      <c r="G163" s="29">
        <f t="shared" si="35"/>
        <v>111</v>
      </c>
      <c r="H163" s="29">
        <f t="shared" si="35"/>
        <v>35</v>
      </c>
      <c r="I163" s="29">
        <f t="shared" si="35"/>
        <v>131</v>
      </c>
      <c r="J163" s="29">
        <f t="shared" si="35"/>
        <v>0</v>
      </c>
      <c r="K163" s="29">
        <f t="shared" si="35"/>
        <v>131</v>
      </c>
      <c r="L163" s="28"/>
      <c r="M163" s="41">
        <f t="shared" si="32"/>
        <v>131</v>
      </c>
      <c r="N163" s="20"/>
      <c r="O163" s="20">
        <f t="shared" si="30"/>
        <v>131</v>
      </c>
      <c r="P163" s="60">
        <f>SUM(P164:P168)</f>
        <v>54.9</v>
      </c>
      <c r="Q163" s="64">
        <f t="shared" ref="Q163:Q167" si="36">P163/O163*100</f>
        <v>41.9083969465649</v>
      </c>
    </row>
    <row r="164" spans="1:17">
      <c r="A164" s="27" t="s">
        <v>271</v>
      </c>
      <c r="B164" s="28"/>
      <c r="C164" s="28"/>
      <c r="D164" s="28"/>
      <c r="E164" s="29"/>
      <c r="F164" s="29">
        <v>36</v>
      </c>
      <c r="G164" s="28">
        <v>71</v>
      </c>
      <c r="H164" s="28">
        <v>35</v>
      </c>
      <c r="I164" s="28">
        <v>36</v>
      </c>
      <c r="J164" s="29"/>
      <c r="K164" s="29">
        <v>36</v>
      </c>
      <c r="L164" s="28"/>
      <c r="M164" s="41">
        <f t="shared" si="32"/>
        <v>36</v>
      </c>
      <c r="N164" s="20"/>
      <c r="O164" s="20">
        <f t="shared" si="30"/>
        <v>36</v>
      </c>
      <c r="P164" s="60">
        <v>0</v>
      </c>
      <c r="Q164" s="64">
        <f t="shared" si="36"/>
        <v>0</v>
      </c>
    </row>
    <row r="165" spans="1:17">
      <c r="A165" s="27" t="s">
        <v>272</v>
      </c>
      <c r="B165" s="28"/>
      <c r="C165" s="28"/>
      <c r="D165" s="28"/>
      <c r="E165" s="29"/>
      <c r="F165" s="29">
        <v>5</v>
      </c>
      <c r="G165" s="28"/>
      <c r="H165" s="28"/>
      <c r="I165" s="28">
        <v>5</v>
      </c>
      <c r="J165" s="29"/>
      <c r="K165" s="29">
        <v>5</v>
      </c>
      <c r="L165" s="28"/>
      <c r="M165" s="41">
        <f t="shared" si="32"/>
        <v>5</v>
      </c>
      <c r="N165" s="20"/>
      <c r="O165" s="20">
        <f t="shared" si="30"/>
        <v>5</v>
      </c>
      <c r="P165" s="60">
        <v>5</v>
      </c>
      <c r="Q165" s="64">
        <f t="shared" si="36"/>
        <v>100</v>
      </c>
    </row>
    <row r="166" s="7" customFormat="1" spans="1:17">
      <c r="A166" s="30" t="s">
        <v>273</v>
      </c>
      <c r="B166" s="31"/>
      <c r="C166" s="31"/>
      <c r="D166" s="31"/>
      <c r="E166" s="32"/>
      <c r="F166" s="32">
        <v>50</v>
      </c>
      <c r="G166" s="31"/>
      <c r="H166" s="31"/>
      <c r="I166" s="31">
        <v>50</v>
      </c>
      <c r="J166" s="32"/>
      <c r="K166" s="32">
        <v>50</v>
      </c>
      <c r="L166" s="31"/>
      <c r="M166" s="42">
        <f t="shared" si="32"/>
        <v>50</v>
      </c>
      <c r="N166" s="43"/>
      <c r="O166" s="43">
        <f t="shared" si="30"/>
        <v>50</v>
      </c>
      <c r="P166" s="62">
        <v>49.9</v>
      </c>
      <c r="Q166" s="65">
        <f t="shared" si="36"/>
        <v>99.8</v>
      </c>
    </row>
    <row r="167" spans="1:17">
      <c r="A167" s="27" t="s">
        <v>274</v>
      </c>
      <c r="B167" s="28"/>
      <c r="C167" s="28"/>
      <c r="D167" s="28"/>
      <c r="E167" s="29"/>
      <c r="F167" s="29">
        <v>40</v>
      </c>
      <c r="G167" s="28">
        <v>40</v>
      </c>
      <c r="H167" s="28"/>
      <c r="I167" s="28">
        <v>40</v>
      </c>
      <c r="J167" s="29"/>
      <c r="K167" s="29">
        <v>40</v>
      </c>
      <c r="L167" s="28"/>
      <c r="M167" s="41">
        <f t="shared" si="32"/>
        <v>40</v>
      </c>
      <c r="N167" s="20"/>
      <c r="O167" s="20">
        <f t="shared" si="30"/>
        <v>40</v>
      </c>
      <c r="P167" s="60">
        <v>0</v>
      </c>
      <c r="Q167" s="64">
        <f t="shared" si="36"/>
        <v>0</v>
      </c>
    </row>
    <row r="168" spans="1:17">
      <c r="A168" s="27" t="s">
        <v>275</v>
      </c>
      <c r="B168" s="28"/>
      <c r="C168" s="28"/>
      <c r="D168" s="28"/>
      <c r="E168" s="29"/>
      <c r="F168" s="29"/>
      <c r="G168" s="28"/>
      <c r="H168" s="28"/>
      <c r="I168" s="28"/>
      <c r="J168" s="29"/>
      <c r="K168" s="29"/>
      <c r="L168" s="28"/>
      <c r="M168" s="41"/>
      <c r="N168" s="20"/>
      <c r="O168" s="20">
        <f t="shared" si="30"/>
        <v>0</v>
      </c>
      <c r="P168" s="60">
        <v>0</v>
      </c>
      <c r="Q168" s="64"/>
    </row>
    <row r="169" spans="1:17">
      <c r="A169" s="27" t="s">
        <v>276</v>
      </c>
      <c r="B169" s="28"/>
      <c r="C169" s="28"/>
      <c r="D169" s="28"/>
      <c r="E169" s="29"/>
      <c r="F169" s="55">
        <f t="shared" ref="F169:K169" si="37">F170+F171</f>
        <v>2003</v>
      </c>
      <c r="G169" s="56">
        <f t="shared" si="37"/>
        <v>5500</v>
      </c>
      <c r="H169" s="56">
        <f t="shared" si="37"/>
        <v>1603.9</v>
      </c>
      <c r="I169" s="56">
        <f t="shared" si="37"/>
        <v>2003</v>
      </c>
      <c r="J169" s="56">
        <f t="shared" si="37"/>
        <v>1000</v>
      </c>
      <c r="K169" s="56">
        <f t="shared" si="37"/>
        <v>1003</v>
      </c>
      <c r="L169" s="55"/>
      <c r="M169" s="63">
        <f>E169+F169</f>
        <v>2003</v>
      </c>
      <c r="N169" s="20">
        <f>SUM(N170:N171)</f>
        <v>-1000</v>
      </c>
      <c r="O169" s="20">
        <f t="shared" si="30"/>
        <v>1003</v>
      </c>
      <c r="P169" s="60">
        <f>SUM(P170:P171)</f>
        <v>1263.1</v>
      </c>
      <c r="Q169" s="64">
        <f>P169/O169*100</f>
        <v>125.932203389831</v>
      </c>
    </row>
    <row r="170" s="7" customFormat="1" spans="1:17">
      <c r="A170" s="30" t="s">
        <v>277</v>
      </c>
      <c r="B170" s="31"/>
      <c r="C170" s="31"/>
      <c r="D170" s="31"/>
      <c r="E170" s="32"/>
      <c r="F170" s="32">
        <v>2000</v>
      </c>
      <c r="G170" s="31">
        <v>5500</v>
      </c>
      <c r="H170" s="31">
        <v>1603.9</v>
      </c>
      <c r="I170" s="31">
        <v>2000</v>
      </c>
      <c r="J170" s="32">
        <v>1000</v>
      </c>
      <c r="K170" s="32">
        <v>1000</v>
      </c>
      <c r="L170" s="31"/>
      <c r="M170" s="42">
        <f>E170+F170</f>
        <v>2000</v>
      </c>
      <c r="N170" s="43">
        <v>-1000</v>
      </c>
      <c r="O170" s="43">
        <f t="shared" si="30"/>
        <v>1000</v>
      </c>
      <c r="P170" s="62">
        <v>1263.1</v>
      </c>
      <c r="Q170" s="65">
        <f>P170/O170*100</f>
        <v>126.31</v>
      </c>
    </row>
    <row r="171" spans="1:17">
      <c r="A171" s="27" t="s">
        <v>278</v>
      </c>
      <c r="B171" s="28"/>
      <c r="C171" s="28"/>
      <c r="D171" s="28"/>
      <c r="E171" s="29"/>
      <c r="F171" s="29">
        <v>3</v>
      </c>
      <c r="G171" s="28"/>
      <c r="H171" s="28"/>
      <c r="I171" s="28">
        <v>3</v>
      </c>
      <c r="J171" s="29"/>
      <c r="K171" s="29">
        <v>3</v>
      </c>
      <c r="L171" s="28"/>
      <c r="M171" s="41">
        <f t="shared" ref="M171:M184" si="38">E171+F171</f>
        <v>3</v>
      </c>
      <c r="N171" s="20"/>
      <c r="O171" s="20">
        <f t="shared" si="30"/>
        <v>3</v>
      </c>
      <c r="P171" s="60">
        <v>0</v>
      </c>
      <c r="Q171" s="64">
        <f>P171/O171*100</f>
        <v>0</v>
      </c>
    </row>
    <row r="172" spans="1:17">
      <c r="A172" s="27" t="s">
        <v>279</v>
      </c>
      <c r="B172" s="28"/>
      <c r="C172" s="28"/>
      <c r="D172" s="28"/>
      <c r="E172" s="29"/>
      <c r="F172" s="29">
        <f t="shared" ref="F172:K172" si="39">F173+F174+F175+F176</f>
        <v>42</v>
      </c>
      <c r="G172" s="29">
        <f t="shared" si="39"/>
        <v>0</v>
      </c>
      <c r="H172" s="29">
        <f t="shared" si="39"/>
        <v>0</v>
      </c>
      <c r="I172" s="29">
        <f t="shared" si="39"/>
        <v>42</v>
      </c>
      <c r="J172" s="29">
        <f t="shared" si="39"/>
        <v>0</v>
      </c>
      <c r="K172" s="29">
        <f t="shared" si="39"/>
        <v>42</v>
      </c>
      <c r="L172" s="28"/>
      <c r="M172" s="41">
        <f t="shared" si="38"/>
        <v>42</v>
      </c>
      <c r="N172" s="20">
        <f>SUM(N173:N176)</f>
        <v>-4</v>
      </c>
      <c r="O172" s="20">
        <f t="shared" si="30"/>
        <v>38</v>
      </c>
      <c r="P172" s="60">
        <f>SUM(P173:P176)</f>
        <v>10.8</v>
      </c>
      <c r="Q172" s="64">
        <f t="shared" ref="Q172:Q186" si="40">P172/O172*100</f>
        <v>28.4210526315789</v>
      </c>
    </row>
    <row r="173" spans="1:17">
      <c r="A173" s="27" t="s">
        <v>280</v>
      </c>
      <c r="B173" s="28"/>
      <c r="C173" s="28"/>
      <c r="D173" s="28"/>
      <c r="E173" s="29"/>
      <c r="F173" s="29">
        <v>2</v>
      </c>
      <c r="G173" s="28"/>
      <c r="H173" s="28"/>
      <c r="I173" s="28">
        <v>2</v>
      </c>
      <c r="J173" s="29"/>
      <c r="K173" s="29">
        <v>2</v>
      </c>
      <c r="L173" s="28"/>
      <c r="M173" s="41">
        <f t="shared" si="38"/>
        <v>2</v>
      </c>
      <c r="N173" s="20">
        <v>2</v>
      </c>
      <c r="O173" s="20">
        <f t="shared" si="30"/>
        <v>4</v>
      </c>
      <c r="P173" s="60">
        <v>3</v>
      </c>
      <c r="Q173" s="64">
        <f t="shared" si="40"/>
        <v>75</v>
      </c>
    </row>
    <row r="174" spans="1:17">
      <c r="A174" s="27" t="s">
        <v>281</v>
      </c>
      <c r="B174" s="28"/>
      <c r="C174" s="28"/>
      <c r="D174" s="28"/>
      <c r="E174" s="29"/>
      <c r="F174" s="29">
        <v>6</v>
      </c>
      <c r="G174" s="28"/>
      <c r="H174" s="28"/>
      <c r="I174" s="28">
        <v>6</v>
      </c>
      <c r="J174" s="29"/>
      <c r="K174" s="29">
        <v>6</v>
      </c>
      <c r="L174" s="28"/>
      <c r="M174" s="41">
        <f t="shared" si="38"/>
        <v>6</v>
      </c>
      <c r="N174" s="20">
        <v>-6</v>
      </c>
      <c r="O174" s="20">
        <f t="shared" si="30"/>
        <v>0</v>
      </c>
      <c r="P174" s="60">
        <v>0</v>
      </c>
      <c r="Q174" s="64"/>
    </row>
    <row r="175" spans="1:17">
      <c r="A175" s="27" t="s">
        <v>282</v>
      </c>
      <c r="B175" s="28"/>
      <c r="C175" s="28"/>
      <c r="D175" s="28"/>
      <c r="E175" s="29"/>
      <c r="F175" s="29">
        <v>24</v>
      </c>
      <c r="G175" s="28"/>
      <c r="H175" s="28"/>
      <c r="I175" s="28">
        <v>24</v>
      </c>
      <c r="J175" s="29"/>
      <c r="K175" s="29">
        <v>24</v>
      </c>
      <c r="L175" s="28"/>
      <c r="M175" s="41">
        <f t="shared" si="38"/>
        <v>24</v>
      </c>
      <c r="N175" s="20"/>
      <c r="O175" s="20">
        <f t="shared" si="30"/>
        <v>24</v>
      </c>
      <c r="P175" s="60">
        <v>0</v>
      </c>
      <c r="Q175" s="64">
        <f t="shared" si="40"/>
        <v>0</v>
      </c>
    </row>
    <row r="176" spans="1:17">
      <c r="A176" s="27" t="s">
        <v>283</v>
      </c>
      <c r="B176" s="28"/>
      <c r="C176" s="28"/>
      <c r="D176" s="28"/>
      <c r="E176" s="29"/>
      <c r="F176" s="29">
        <v>10</v>
      </c>
      <c r="G176" s="28"/>
      <c r="H176" s="28"/>
      <c r="I176" s="28">
        <v>10</v>
      </c>
      <c r="J176" s="29"/>
      <c r="K176" s="29">
        <v>10</v>
      </c>
      <c r="L176" s="28"/>
      <c r="M176" s="41">
        <f t="shared" si="38"/>
        <v>10</v>
      </c>
      <c r="N176" s="20"/>
      <c r="O176" s="20">
        <f t="shared" si="30"/>
        <v>10</v>
      </c>
      <c r="P176" s="60">
        <v>7.8</v>
      </c>
      <c r="Q176" s="64">
        <f t="shared" si="40"/>
        <v>78</v>
      </c>
    </row>
    <row r="177" spans="1:17">
      <c r="A177" s="27" t="s">
        <v>284</v>
      </c>
      <c r="B177" s="28"/>
      <c r="C177" s="28"/>
      <c r="D177" s="28"/>
      <c r="E177" s="29">
        <f>E178+E179+E181</f>
        <v>0</v>
      </c>
      <c r="F177" s="29">
        <f t="shared" ref="F177:K177" si="41">F178+F179++F180+F181</f>
        <v>21.7</v>
      </c>
      <c r="G177" s="29"/>
      <c r="H177" s="29"/>
      <c r="I177" s="29">
        <f t="shared" si="41"/>
        <v>5</v>
      </c>
      <c r="J177" s="29"/>
      <c r="K177" s="29">
        <f t="shared" si="41"/>
        <v>21.7</v>
      </c>
      <c r="L177" s="28"/>
      <c r="M177" s="41">
        <f t="shared" si="38"/>
        <v>21.7</v>
      </c>
      <c r="N177" s="20"/>
      <c r="O177" s="20">
        <f t="shared" si="30"/>
        <v>21.7</v>
      </c>
      <c r="P177" s="60">
        <f>SUM(P178:P181)</f>
        <v>21.2</v>
      </c>
      <c r="Q177" s="64">
        <f t="shared" si="40"/>
        <v>97.6958525345622</v>
      </c>
    </row>
    <row r="178" spans="1:17">
      <c r="A178" s="27" t="s">
        <v>285</v>
      </c>
      <c r="B178" s="28"/>
      <c r="C178" s="28"/>
      <c r="D178" s="28"/>
      <c r="E178" s="29"/>
      <c r="F178" s="29">
        <v>14.4</v>
      </c>
      <c r="G178" s="28"/>
      <c r="H178" s="28"/>
      <c r="I178" s="28"/>
      <c r="J178" s="29"/>
      <c r="K178" s="29">
        <v>14.4</v>
      </c>
      <c r="L178" s="28"/>
      <c r="M178" s="41">
        <f t="shared" si="38"/>
        <v>14.4</v>
      </c>
      <c r="N178" s="20"/>
      <c r="O178" s="20">
        <f t="shared" si="30"/>
        <v>14.4</v>
      </c>
      <c r="P178" s="60">
        <v>9.8</v>
      </c>
      <c r="Q178" s="64">
        <f t="shared" si="40"/>
        <v>68.0555555555556</v>
      </c>
    </row>
    <row r="179" spans="1:17">
      <c r="A179" s="27" t="s">
        <v>286</v>
      </c>
      <c r="B179" s="28"/>
      <c r="C179" s="28"/>
      <c r="D179" s="28"/>
      <c r="E179" s="29"/>
      <c r="F179" s="29">
        <v>1.3</v>
      </c>
      <c r="G179" s="28"/>
      <c r="H179" s="28"/>
      <c r="I179" s="28"/>
      <c r="J179" s="29"/>
      <c r="K179" s="29">
        <v>1.3</v>
      </c>
      <c r="L179" s="28"/>
      <c r="M179" s="41">
        <f t="shared" si="38"/>
        <v>1.3</v>
      </c>
      <c r="N179" s="20"/>
      <c r="O179" s="20">
        <f t="shared" si="30"/>
        <v>1.3</v>
      </c>
      <c r="P179" s="60">
        <v>1.6</v>
      </c>
      <c r="Q179" s="64">
        <f t="shared" si="40"/>
        <v>123.076923076923</v>
      </c>
    </row>
    <row r="180" spans="1:17">
      <c r="A180" s="27" t="s">
        <v>287</v>
      </c>
      <c r="B180" s="28"/>
      <c r="C180" s="28"/>
      <c r="D180" s="28"/>
      <c r="E180" s="29"/>
      <c r="F180" s="29">
        <v>5</v>
      </c>
      <c r="G180" s="28"/>
      <c r="H180" s="28"/>
      <c r="I180" s="28">
        <v>5</v>
      </c>
      <c r="J180" s="29"/>
      <c r="K180" s="29">
        <v>5</v>
      </c>
      <c r="L180" s="28"/>
      <c r="M180" s="41">
        <f t="shared" si="38"/>
        <v>5</v>
      </c>
      <c r="N180" s="20"/>
      <c r="O180" s="20">
        <f t="shared" si="30"/>
        <v>5</v>
      </c>
      <c r="P180" s="60">
        <v>0</v>
      </c>
      <c r="Q180" s="64">
        <f t="shared" si="40"/>
        <v>0</v>
      </c>
    </row>
    <row r="181" spans="1:17">
      <c r="A181" s="27" t="s">
        <v>288</v>
      </c>
      <c r="B181" s="28"/>
      <c r="C181" s="28"/>
      <c r="D181" s="28"/>
      <c r="E181" s="29"/>
      <c r="F181" s="29">
        <v>1</v>
      </c>
      <c r="G181" s="28"/>
      <c r="H181" s="28"/>
      <c r="I181" s="28"/>
      <c r="J181" s="29"/>
      <c r="K181" s="29">
        <v>1</v>
      </c>
      <c r="L181" s="28"/>
      <c r="M181" s="41">
        <f t="shared" si="38"/>
        <v>1</v>
      </c>
      <c r="N181" s="20"/>
      <c r="O181" s="20">
        <f t="shared" si="30"/>
        <v>1</v>
      </c>
      <c r="P181" s="60">
        <v>9.8</v>
      </c>
      <c r="Q181" s="64">
        <f t="shared" si="40"/>
        <v>980</v>
      </c>
    </row>
    <row r="182" spans="1:17">
      <c r="A182" s="27" t="s">
        <v>289</v>
      </c>
      <c r="B182" s="28"/>
      <c r="C182" s="28"/>
      <c r="D182" s="28"/>
      <c r="E182" s="29">
        <f>E183+E184</f>
        <v>6.6</v>
      </c>
      <c r="F182" s="29">
        <f>F183+F184</f>
        <v>3.7</v>
      </c>
      <c r="G182" s="29"/>
      <c r="H182" s="29"/>
      <c r="I182" s="29"/>
      <c r="J182" s="29"/>
      <c r="K182" s="29">
        <f>K183+K184</f>
        <v>10.3</v>
      </c>
      <c r="L182" s="29"/>
      <c r="M182" s="41">
        <f t="shared" si="38"/>
        <v>10.3</v>
      </c>
      <c r="N182" s="20"/>
      <c r="O182" s="20">
        <f t="shared" si="30"/>
        <v>10.3</v>
      </c>
      <c r="P182" s="60">
        <f>SUM(P183:P184)</f>
        <v>16</v>
      </c>
      <c r="Q182" s="64">
        <f t="shared" si="40"/>
        <v>155.339805825243</v>
      </c>
    </row>
    <row r="183" spans="1:17">
      <c r="A183" s="27" t="s">
        <v>290</v>
      </c>
      <c r="B183" s="28"/>
      <c r="C183" s="28"/>
      <c r="D183" s="28"/>
      <c r="E183" s="29">
        <v>6.6</v>
      </c>
      <c r="F183" s="29"/>
      <c r="G183" s="28"/>
      <c r="H183" s="28"/>
      <c r="I183" s="28"/>
      <c r="J183" s="29"/>
      <c r="K183" s="29">
        <v>6.6</v>
      </c>
      <c r="L183" s="28"/>
      <c r="M183" s="41">
        <f t="shared" si="38"/>
        <v>6.6</v>
      </c>
      <c r="N183" s="20"/>
      <c r="O183" s="20">
        <f t="shared" si="30"/>
        <v>6.6</v>
      </c>
      <c r="P183" s="60">
        <v>10</v>
      </c>
      <c r="Q183" s="64">
        <f t="shared" si="40"/>
        <v>151.515151515152</v>
      </c>
    </row>
    <row r="184" spans="1:17">
      <c r="A184" s="27" t="s">
        <v>291</v>
      </c>
      <c r="B184" s="28"/>
      <c r="C184" s="28"/>
      <c r="D184" s="28"/>
      <c r="E184" s="29"/>
      <c r="F184" s="29">
        <v>3.7</v>
      </c>
      <c r="G184" s="28"/>
      <c r="H184" s="28"/>
      <c r="I184" s="28"/>
      <c r="J184" s="29"/>
      <c r="K184" s="29">
        <v>3.7</v>
      </c>
      <c r="L184" s="28"/>
      <c r="M184" s="41">
        <f t="shared" si="38"/>
        <v>3.7</v>
      </c>
      <c r="N184" s="20"/>
      <c r="O184" s="20">
        <f t="shared" si="30"/>
        <v>3.7</v>
      </c>
      <c r="P184" s="60">
        <v>6</v>
      </c>
      <c r="Q184" s="64">
        <f t="shared" si="40"/>
        <v>162.162162162162</v>
      </c>
    </row>
    <row r="185" s="4" customFormat="1" spans="1:17">
      <c r="A185" s="26" t="s">
        <v>292</v>
      </c>
      <c r="B185" s="24">
        <f>B186+B195</f>
        <v>4</v>
      </c>
      <c r="C185" s="24"/>
      <c r="D185" s="24">
        <f>D186+D195</f>
        <v>1</v>
      </c>
      <c r="E185" s="25">
        <f>E186+E195</f>
        <v>65.2</v>
      </c>
      <c r="F185" s="24">
        <f>F186+F195</f>
        <v>121.5</v>
      </c>
      <c r="G185" s="24"/>
      <c r="H185" s="24"/>
      <c r="I185" s="24">
        <f>I186+I195</f>
        <v>6</v>
      </c>
      <c r="J185" s="25">
        <f>J186+J195</f>
        <v>100</v>
      </c>
      <c r="K185" s="24">
        <f>K186+K195</f>
        <v>86.7</v>
      </c>
      <c r="L185" s="24"/>
      <c r="M185" s="24">
        <f>M186+M195</f>
        <v>186.7</v>
      </c>
      <c r="N185" s="38">
        <f>SUM(N186,N195)</f>
        <v>-44</v>
      </c>
      <c r="O185" s="38">
        <f t="shared" si="30"/>
        <v>142.7</v>
      </c>
      <c r="P185" s="40">
        <f>SUM(P186,P195)</f>
        <v>116.5</v>
      </c>
      <c r="Q185" s="49">
        <f t="shared" si="40"/>
        <v>81.6398037841626</v>
      </c>
    </row>
    <row r="186" spans="1:17">
      <c r="A186" s="27" t="s">
        <v>293</v>
      </c>
      <c r="B186" s="28">
        <f>B187+B189+B188+B192+B191+B193+B190+B194</f>
        <v>4</v>
      </c>
      <c r="C186" s="28"/>
      <c r="D186" s="28">
        <f>D187+D189+D188+D192+D191+D193+D190+D194</f>
        <v>1</v>
      </c>
      <c r="E186" s="28">
        <f>E187+E189+E188+E192+E191+E193+E190+E194</f>
        <v>65.2</v>
      </c>
      <c r="F186" s="28">
        <f>F187+F189+F188+F192+F191+F193+F190+F194</f>
        <v>104.5</v>
      </c>
      <c r="G186" s="28"/>
      <c r="H186" s="28"/>
      <c r="I186" s="28">
        <f>I187+I189+I188+I192+I191+I193+I190+I194</f>
        <v>6</v>
      </c>
      <c r="J186" s="28">
        <f>J187+J189+J188+J192+J191+J193+J190+J194</f>
        <v>100</v>
      </c>
      <c r="K186" s="28">
        <f>K187+K189+K188+K192+K191+K193+K190+K194</f>
        <v>69.7</v>
      </c>
      <c r="L186" s="28"/>
      <c r="M186" s="41">
        <f t="shared" ref="M186:M199" si="42">E186+F186</f>
        <v>169.7</v>
      </c>
      <c r="N186" s="20">
        <f>SUM(N187:N194)</f>
        <v>-44</v>
      </c>
      <c r="O186" s="20">
        <f t="shared" si="30"/>
        <v>125.7</v>
      </c>
      <c r="P186" s="60">
        <f>SUM(P187:P194)</f>
        <v>110.1</v>
      </c>
      <c r="Q186" s="64">
        <f t="shared" si="40"/>
        <v>87.5894988066826</v>
      </c>
    </row>
    <row r="187" spans="1:17">
      <c r="A187" s="33" t="s">
        <v>294</v>
      </c>
      <c r="B187" s="28">
        <v>4</v>
      </c>
      <c r="C187" s="28"/>
      <c r="D187" s="28"/>
      <c r="E187" s="29">
        <v>63.5</v>
      </c>
      <c r="F187" s="29"/>
      <c r="G187" s="28"/>
      <c r="H187" s="28"/>
      <c r="I187" s="28"/>
      <c r="J187" s="29">
        <v>44</v>
      </c>
      <c r="K187" s="29">
        <v>19.5</v>
      </c>
      <c r="L187" s="28"/>
      <c r="M187" s="41">
        <f t="shared" si="42"/>
        <v>63.5</v>
      </c>
      <c r="N187" s="20"/>
      <c r="O187" s="20">
        <f t="shared" si="30"/>
        <v>63.5</v>
      </c>
      <c r="P187" s="60">
        <v>87.4</v>
      </c>
      <c r="Q187" s="64">
        <f t="shared" ref="Q187:Q201" si="43">P187/O187*100</f>
        <v>137.637795275591</v>
      </c>
    </row>
    <row r="188" s="1" customFormat="1" spans="1:17">
      <c r="A188" s="33" t="s">
        <v>295</v>
      </c>
      <c r="B188" s="28"/>
      <c r="C188" s="28"/>
      <c r="D188" s="28">
        <v>1</v>
      </c>
      <c r="E188" s="29">
        <v>1.7</v>
      </c>
      <c r="F188" s="29"/>
      <c r="G188" s="28"/>
      <c r="H188" s="28"/>
      <c r="I188" s="28"/>
      <c r="J188" s="29"/>
      <c r="K188" s="29">
        <v>1.7</v>
      </c>
      <c r="L188" s="28"/>
      <c r="M188" s="41">
        <f t="shared" si="42"/>
        <v>1.7</v>
      </c>
      <c r="N188" s="20"/>
      <c r="O188" s="20">
        <f t="shared" si="30"/>
        <v>1.7</v>
      </c>
      <c r="P188" s="45">
        <v>1.5</v>
      </c>
      <c r="Q188" s="64">
        <f t="shared" si="43"/>
        <v>88.2352941176471</v>
      </c>
    </row>
    <row r="189" s="1" customFormat="1" spans="1:17">
      <c r="A189" s="33" t="s">
        <v>296</v>
      </c>
      <c r="B189" s="28"/>
      <c r="C189" s="28"/>
      <c r="D189" s="28"/>
      <c r="E189" s="29"/>
      <c r="F189" s="29">
        <v>15</v>
      </c>
      <c r="G189" s="28"/>
      <c r="H189" s="28"/>
      <c r="I189" s="28"/>
      <c r="J189" s="29"/>
      <c r="K189" s="29">
        <v>15</v>
      </c>
      <c r="L189" s="28"/>
      <c r="M189" s="41">
        <f t="shared" si="42"/>
        <v>15</v>
      </c>
      <c r="N189" s="20"/>
      <c r="O189" s="20">
        <f t="shared" si="30"/>
        <v>15</v>
      </c>
      <c r="P189" s="60">
        <v>6.6</v>
      </c>
      <c r="Q189" s="64">
        <f t="shared" si="43"/>
        <v>44</v>
      </c>
    </row>
    <row r="190" s="1" customFormat="1" spans="1:17">
      <c r="A190" s="27" t="s">
        <v>297</v>
      </c>
      <c r="B190" s="28"/>
      <c r="C190" s="28"/>
      <c r="D190" s="28"/>
      <c r="E190" s="29"/>
      <c r="F190" s="29">
        <v>2</v>
      </c>
      <c r="G190" s="28"/>
      <c r="H190" s="28"/>
      <c r="I190" s="28"/>
      <c r="J190" s="29"/>
      <c r="K190" s="29">
        <v>2</v>
      </c>
      <c r="L190" s="28"/>
      <c r="M190" s="41">
        <f t="shared" si="42"/>
        <v>2</v>
      </c>
      <c r="N190" s="20"/>
      <c r="O190" s="20">
        <f t="shared" si="30"/>
        <v>2</v>
      </c>
      <c r="P190" s="45">
        <v>0</v>
      </c>
      <c r="Q190" s="64">
        <f t="shared" si="43"/>
        <v>0</v>
      </c>
    </row>
    <row r="191" s="3" customFormat="1" customHeight="1" spans="1:17">
      <c r="A191" s="33" t="s">
        <v>298</v>
      </c>
      <c r="B191" s="57"/>
      <c r="C191" s="57"/>
      <c r="D191" s="57"/>
      <c r="E191" s="58"/>
      <c r="F191" s="58">
        <v>2.5</v>
      </c>
      <c r="G191" s="57"/>
      <c r="H191" s="57"/>
      <c r="I191" s="57"/>
      <c r="J191" s="58"/>
      <c r="K191" s="58">
        <v>2.5</v>
      </c>
      <c r="L191" s="57"/>
      <c r="M191" s="41">
        <f t="shared" si="42"/>
        <v>2.5</v>
      </c>
      <c r="N191" s="20"/>
      <c r="O191" s="20">
        <f t="shared" si="30"/>
        <v>2.5</v>
      </c>
      <c r="P191" s="57">
        <v>1.8</v>
      </c>
      <c r="Q191" s="64">
        <f t="shared" si="43"/>
        <v>72</v>
      </c>
    </row>
    <row r="192" s="3" customFormat="1" customHeight="1" spans="1:17">
      <c r="A192" s="33" t="s">
        <v>299</v>
      </c>
      <c r="B192" s="57"/>
      <c r="C192" s="57"/>
      <c r="D192" s="57"/>
      <c r="E192" s="58"/>
      <c r="F192" s="29">
        <v>25</v>
      </c>
      <c r="G192" s="28"/>
      <c r="H192" s="28"/>
      <c r="I192" s="28"/>
      <c r="J192" s="29"/>
      <c r="K192" s="29">
        <v>25</v>
      </c>
      <c r="L192" s="28"/>
      <c r="M192" s="41">
        <f t="shared" si="42"/>
        <v>25</v>
      </c>
      <c r="N192" s="20">
        <v>10</v>
      </c>
      <c r="O192" s="20">
        <f t="shared" si="30"/>
        <v>35</v>
      </c>
      <c r="P192" s="57">
        <v>8.8</v>
      </c>
      <c r="Q192" s="64">
        <f t="shared" si="43"/>
        <v>25.1428571428571</v>
      </c>
    </row>
    <row r="193" s="3" customFormat="1" customHeight="1" spans="1:17">
      <c r="A193" s="33" t="s">
        <v>300</v>
      </c>
      <c r="B193" s="57"/>
      <c r="C193" s="57"/>
      <c r="D193" s="57"/>
      <c r="E193" s="58"/>
      <c r="F193" s="29">
        <v>54</v>
      </c>
      <c r="G193" s="28"/>
      <c r="H193" s="28"/>
      <c r="I193" s="28"/>
      <c r="J193" s="29">
        <v>54</v>
      </c>
      <c r="K193" s="29"/>
      <c r="L193" s="28"/>
      <c r="M193" s="41">
        <f t="shared" si="42"/>
        <v>54</v>
      </c>
      <c r="N193" s="20">
        <v>-54</v>
      </c>
      <c r="O193" s="20">
        <f t="shared" si="30"/>
        <v>0</v>
      </c>
      <c r="P193" s="57">
        <v>0</v>
      </c>
      <c r="Q193" s="64"/>
    </row>
    <row r="194" spans="1:17">
      <c r="A194" s="27" t="s">
        <v>301</v>
      </c>
      <c r="B194" s="28"/>
      <c r="C194" s="28"/>
      <c r="D194" s="28"/>
      <c r="E194" s="29"/>
      <c r="F194" s="29">
        <v>6</v>
      </c>
      <c r="G194" s="28"/>
      <c r="H194" s="28"/>
      <c r="I194" s="29">
        <v>6</v>
      </c>
      <c r="J194" s="29">
        <v>2</v>
      </c>
      <c r="K194" s="29">
        <v>4</v>
      </c>
      <c r="L194" s="28"/>
      <c r="M194" s="41">
        <f t="shared" si="42"/>
        <v>6</v>
      </c>
      <c r="N194" s="20"/>
      <c r="O194" s="20">
        <f t="shared" si="30"/>
        <v>6</v>
      </c>
      <c r="P194" s="60">
        <v>4</v>
      </c>
      <c r="Q194" s="64">
        <f t="shared" si="43"/>
        <v>66.6666666666667</v>
      </c>
    </row>
    <row r="195" spans="1:17">
      <c r="A195" s="27" t="s">
        <v>302</v>
      </c>
      <c r="B195" s="28"/>
      <c r="C195" s="28"/>
      <c r="D195" s="28"/>
      <c r="E195" s="29"/>
      <c r="F195" s="29">
        <f>F196+F197+F198</f>
        <v>17</v>
      </c>
      <c r="G195" s="29"/>
      <c r="H195" s="29"/>
      <c r="I195" s="29"/>
      <c r="J195" s="29"/>
      <c r="K195" s="29">
        <f>K196+K197+K198</f>
        <v>17</v>
      </c>
      <c r="L195" s="29"/>
      <c r="M195" s="41">
        <f t="shared" si="42"/>
        <v>17</v>
      </c>
      <c r="N195" s="20"/>
      <c r="O195" s="20">
        <f t="shared" si="30"/>
        <v>17</v>
      </c>
      <c r="P195" s="60">
        <f>SUM(P196:P198)</f>
        <v>6.4</v>
      </c>
      <c r="Q195" s="64">
        <f t="shared" si="43"/>
        <v>37.6470588235294</v>
      </c>
    </row>
    <row r="196" s="1" customFormat="1" spans="1:17">
      <c r="A196" s="27" t="s">
        <v>303</v>
      </c>
      <c r="B196" s="28"/>
      <c r="C196" s="28"/>
      <c r="D196" s="28"/>
      <c r="E196" s="29"/>
      <c r="F196" s="29">
        <v>6</v>
      </c>
      <c r="G196" s="28"/>
      <c r="H196" s="28"/>
      <c r="I196" s="28"/>
      <c r="J196" s="29"/>
      <c r="K196" s="29">
        <v>6</v>
      </c>
      <c r="L196" s="28"/>
      <c r="M196" s="41">
        <f t="shared" si="42"/>
        <v>6</v>
      </c>
      <c r="N196" s="20"/>
      <c r="O196" s="20">
        <f t="shared" si="30"/>
        <v>6</v>
      </c>
      <c r="P196" s="45">
        <v>3.7</v>
      </c>
      <c r="Q196" s="64">
        <f t="shared" si="43"/>
        <v>61.6666666666667</v>
      </c>
    </row>
    <row r="197" s="1" customFormat="1" spans="1:17">
      <c r="A197" s="27" t="s">
        <v>304</v>
      </c>
      <c r="B197" s="28"/>
      <c r="C197" s="28"/>
      <c r="D197" s="28"/>
      <c r="E197" s="29"/>
      <c r="F197" s="29">
        <v>6</v>
      </c>
      <c r="G197" s="28"/>
      <c r="H197" s="28"/>
      <c r="I197" s="28"/>
      <c r="J197" s="29"/>
      <c r="K197" s="29">
        <v>6</v>
      </c>
      <c r="L197" s="28"/>
      <c r="M197" s="41">
        <f t="shared" si="42"/>
        <v>6</v>
      </c>
      <c r="N197" s="20"/>
      <c r="O197" s="20">
        <f t="shared" si="30"/>
        <v>6</v>
      </c>
      <c r="P197" s="45">
        <v>2.7</v>
      </c>
      <c r="Q197" s="64">
        <f t="shared" si="43"/>
        <v>45</v>
      </c>
    </row>
    <row r="198" s="1" customFormat="1" spans="1:17">
      <c r="A198" s="27" t="s">
        <v>305</v>
      </c>
      <c r="B198" s="28"/>
      <c r="C198" s="28"/>
      <c r="D198" s="28"/>
      <c r="E198" s="29"/>
      <c r="F198" s="29">
        <v>5</v>
      </c>
      <c r="G198" s="28"/>
      <c r="H198" s="28"/>
      <c r="I198" s="28"/>
      <c r="J198" s="29"/>
      <c r="K198" s="29">
        <v>5</v>
      </c>
      <c r="L198" s="28"/>
      <c r="M198" s="41">
        <f t="shared" si="42"/>
        <v>5</v>
      </c>
      <c r="N198" s="20"/>
      <c r="O198" s="20">
        <f t="shared" si="30"/>
        <v>5</v>
      </c>
      <c r="P198" s="45">
        <v>0</v>
      </c>
      <c r="Q198" s="64">
        <f t="shared" si="43"/>
        <v>0</v>
      </c>
    </row>
    <row r="199" s="4" customFormat="1" spans="1:17">
      <c r="A199" s="26" t="s">
        <v>306</v>
      </c>
      <c r="B199" s="24">
        <f t="shared" ref="B199:K199" si="44">B200+B206+B209+B216+B222+B223+B227+B232+B234+B237+B248</f>
        <v>4</v>
      </c>
      <c r="C199" s="24"/>
      <c r="D199" s="24">
        <f t="shared" si="44"/>
        <v>5</v>
      </c>
      <c r="E199" s="25">
        <f t="shared" si="44"/>
        <v>64.4</v>
      </c>
      <c r="F199" s="24">
        <f t="shared" si="44"/>
        <v>1348.2</v>
      </c>
      <c r="G199" s="24">
        <f t="shared" si="44"/>
        <v>3442.1</v>
      </c>
      <c r="H199" s="24">
        <f t="shared" si="44"/>
        <v>6</v>
      </c>
      <c r="I199" s="24">
        <f t="shared" si="44"/>
        <v>382.5</v>
      </c>
      <c r="J199" s="25">
        <f t="shared" si="44"/>
        <v>1244.8</v>
      </c>
      <c r="K199" s="24">
        <f t="shared" si="44"/>
        <v>167.8</v>
      </c>
      <c r="L199" s="24"/>
      <c r="M199" s="59">
        <f t="shared" si="42"/>
        <v>1412.6</v>
      </c>
      <c r="N199" s="38">
        <f>SUM(N200,N206,N209,N216,N222,N223,N227,N232,N234,N237,N248)</f>
        <v>-211.6</v>
      </c>
      <c r="O199" s="38">
        <f t="shared" si="30"/>
        <v>1201</v>
      </c>
      <c r="P199" s="40">
        <f>SUM(P200,P206,P209,P216,P222:P223,P227,P232,P234,P237,P248)</f>
        <v>1102.9</v>
      </c>
      <c r="Q199" s="49">
        <f t="shared" si="43"/>
        <v>91.8318068276436</v>
      </c>
    </row>
    <row r="200" s="1" customFormat="1" spans="1:17">
      <c r="A200" s="27" t="s">
        <v>307</v>
      </c>
      <c r="B200" s="28">
        <f>B201+B202+B203+B204+B205</f>
        <v>2</v>
      </c>
      <c r="C200" s="28"/>
      <c r="D200" s="28">
        <f>D201+D202+D203+D204+D205</f>
        <v>3</v>
      </c>
      <c r="E200" s="29">
        <f>E201+E202+E203+E204+E205</f>
        <v>30.5</v>
      </c>
      <c r="F200" s="29">
        <f>F201+F202+F203+F204+F205</f>
        <v>246.7</v>
      </c>
      <c r="G200" s="28"/>
      <c r="H200" s="28"/>
      <c r="I200" s="28"/>
      <c r="J200" s="29">
        <f>J201+J202+J203+J204+J205</f>
        <v>265.7</v>
      </c>
      <c r="K200" s="29">
        <f>K201+K202+K203+K204+K205</f>
        <v>11.5</v>
      </c>
      <c r="L200" s="28"/>
      <c r="M200" s="41">
        <f>M201+M202+M203+M204+M205</f>
        <v>277.2</v>
      </c>
      <c r="N200" s="20"/>
      <c r="O200" s="20">
        <f t="shared" ref="O200:O263" si="45">M200+N200</f>
        <v>277.2</v>
      </c>
      <c r="P200" s="45">
        <f>SUM(P201:P205)</f>
        <v>292.8</v>
      </c>
      <c r="Q200" s="52">
        <f t="shared" si="43"/>
        <v>105.627705627706</v>
      </c>
    </row>
    <row r="201" s="1" customFormat="1" spans="1:17">
      <c r="A201" s="27" t="s">
        <v>308</v>
      </c>
      <c r="B201" s="28">
        <v>2</v>
      </c>
      <c r="C201" s="28"/>
      <c r="D201" s="28"/>
      <c r="E201" s="29">
        <v>30.5</v>
      </c>
      <c r="F201" s="29"/>
      <c r="G201" s="28"/>
      <c r="H201" s="28"/>
      <c r="I201" s="28"/>
      <c r="J201" s="29">
        <v>22</v>
      </c>
      <c r="K201" s="29">
        <v>8.5</v>
      </c>
      <c r="L201" s="28"/>
      <c r="M201" s="41">
        <f t="shared" ref="M201:M225" si="46">E201+F201</f>
        <v>30.5</v>
      </c>
      <c r="N201" s="20"/>
      <c r="O201" s="20">
        <f t="shared" si="45"/>
        <v>30.5</v>
      </c>
      <c r="P201" s="45">
        <v>42</v>
      </c>
      <c r="Q201" s="52">
        <f t="shared" si="43"/>
        <v>137.704918032787</v>
      </c>
    </row>
    <row r="202" s="1" customFormat="1" spans="1:17">
      <c r="A202" s="27" t="s">
        <v>309</v>
      </c>
      <c r="B202" s="28"/>
      <c r="C202" s="28"/>
      <c r="D202" s="28"/>
      <c r="E202" s="29"/>
      <c r="F202" s="29">
        <v>3.7</v>
      </c>
      <c r="G202" s="28"/>
      <c r="H202" s="28"/>
      <c r="I202" s="28"/>
      <c r="J202" s="29">
        <v>3.7</v>
      </c>
      <c r="K202" s="29"/>
      <c r="L202" s="28"/>
      <c r="M202" s="41">
        <f t="shared" si="46"/>
        <v>3.7</v>
      </c>
      <c r="N202" s="20"/>
      <c r="O202" s="20">
        <f t="shared" si="45"/>
        <v>3.7</v>
      </c>
      <c r="P202" s="45">
        <v>0</v>
      </c>
      <c r="Q202" s="52">
        <f t="shared" ref="Q202:Q265" si="47">P202/O202*100</f>
        <v>0</v>
      </c>
    </row>
    <row r="203" s="1" customFormat="1" spans="1:17">
      <c r="A203" s="27" t="s">
        <v>310</v>
      </c>
      <c r="B203" s="28"/>
      <c r="C203" s="28"/>
      <c r="D203" s="28"/>
      <c r="E203" s="29"/>
      <c r="F203" s="29">
        <v>1</v>
      </c>
      <c r="G203" s="28"/>
      <c r="H203" s="28"/>
      <c r="I203" s="28"/>
      <c r="J203" s="29"/>
      <c r="K203" s="29">
        <v>1</v>
      </c>
      <c r="L203" s="28"/>
      <c r="M203" s="41">
        <f t="shared" si="46"/>
        <v>1</v>
      </c>
      <c r="N203" s="20"/>
      <c r="O203" s="20">
        <f t="shared" si="45"/>
        <v>1</v>
      </c>
      <c r="P203" s="45">
        <v>0</v>
      </c>
      <c r="Q203" s="52">
        <f t="shared" si="47"/>
        <v>0</v>
      </c>
    </row>
    <row r="204" s="1" customFormat="1" spans="1:17">
      <c r="A204" s="27" t="s">
        <v>311</v>
      </c>
      <c r="B204" s="28"/>
      <c r="C204" s="28"/>
      <c r="D204" s="28">
        <v>3</v>
      </c>
      <c r="E204" s="29"/>
      <c r="F204" s="29">
        <v>15</v>
      </c>
      <c r="G204" s="28"/>
      <c r="H204" s="28"/>
      <c r="I204" s="28"/>
      <c r="J204" s="29">
        <v>13</v>
      </c>
      <c r="K204" s="29">
        <v>2</v>
      </c>
      <c r="L204" s="28"/>
      <c r="M204" s="41">
        <f t="shared" si="46"/>
        <v>15</v>
      </c>
      <c r="N204" s="20"/>
      <c r="O204" s="20">
        <f t="shared" si="45"/>
        <v>15</v>
      </c>
      <c r="P204" s="45">
        <v>13.7</v>
      </c>
      <c r="Q204" s="52">
        <f t="shared" si="47"/>
        <v>91.3333333333333</v>
      </c>
    </row>
    <row r="205" s="1" customFormat="1" spans="1:17">
      <c r="A205" s="27" t="s">
        <v>312</v>
      </c>
      <c r="B205" s="28"/>
      <c r="C205" s="28"/>
      <c r="D205" s="28"/>
      <c r="E205" s="29"/>
      <c r="F205" s="29">
        <v>227</v>
      </c>
      <c r="G205" s="28"/>
      <c r="H205" s="28"/>
      <c r="I205" s="28"/>
      <c r="J205" s="29">
        <v>227</v>
      </c>
      <c r="K205" s="29"/>
      <c r="L205" s="28"/>
      <c r="M205" s="41">
        <f t="shared" si="46"/>
        <v>227</v>
      </c>
      <c r="N205" s="20"/>
      <c r="O205" s="20">
        <f t="shared" si="45"/>
        <v>227</v>
      </c>
      <c r="P205" s="45">
        <v>237.1</v>
      </c>
      <c r="Q205" s="52">
        <f t="shared" si="47"/>
        <v>104.449339207048</v>
      </c>
    </row>
    <row r="206" spans="1:17">
      <c r="A206" s="27" t="s">
        <v>313</v>
      </c>
      <c r="B206" s="28"/>
      <c r="C206" s="28"/>
      <c r="D206" s="28"/>
      <c r="E206" s="29"/>
      <c r="F206" s="29">
        <f>F207+F208</f>
        <v>2</v>
      </c>
      <c r="G206" s="28"/>
      <c r="H206" s="28"/>
      <c r="I206" s="28"/>
      <c r="J206" s="29"/>
      <c r="K206" s="29">
        <f>K207+K208</f>
        <v>2</v>
      </c>
      <c r="L206" s="28"/>
      <c r="M206" s="41">
        <f t="shared" si="46"/>
        <v>2</v>
      </c>
      <c r="N206" s="20"/>
      <c r="O206" s="20">
        <f t="shared" si="45"/>
        <v>2</v>
      </c>
      <c r="P206" s="60">
        <f>SUM(P207:P208)</f>
        <v>2.8</v>
      </c>
      <c r="Q206" s="52">
        <f t="shared" si="47"/>
        <v>140</v>
      </c>
    </row>
    <row r="207" spans="1:17">
      <c r="A207" s="27" t="s">
        <v>314</v>
      </c>
      <c r="B207" s="28"/>
      <c r="C207" s="28"/>
      <c r="D207" s="28"/>
      <c r="E207" s="29"/>
      <c r="F207" s="29">
        <v>0.9</v>
      </c>
      <c r="G207" s="28"/>
      <c r="H207" s="28"/>
      <c r="I207" s="28"/>
      <c r="J207" s="29"/>
      <c r="K207" s="29">
        <v>0.9</v>
      </c>
      <c r="L207" s="28"/>
      <c r="M207" s="41">
        <f t="shared" si="46"/>
        <v>0.9</v>
      </c>
      <c r="N207" s="20"/>
      <c r="O207" s="20">
        <f t="shared" si="45"/>
        <v>0.9</v>
      </c>
      <c r="P207" s="60">
        <v>0.9</v>
      </c>
      <c r="Q207" s="52">
        <f t="shared" si="47"/>
        <v>100</v>
      </c>
    </row>
    <row r="208" spans="1:17">
      <c r="A208" s="27" t="s">
        <v>315</v>
      </c>
      <c r="B208" s="28"/>
      <c r="C208" s="28"/>
      <c r="D208" s="28"/>
      <c r="E208" s="29"/>
      <c r="F208" s="29">
        <v>1.1</v>
      </c>
      <c r="G208" s="28"/>
      <c r="H208" s="28"/>
      <c r="I208" s="28"/>
      <c r="J208" s="29"/>
      <c r="K208" s="29">
        <v>1.1</v>
      </c>
      <c r="L208" s="28"/>
      <c r="M208" s="41">
        <f t="shared" si="46"/>
        <v>1.1</v>
      </c>
      <c r="N208" s="20"/>
      <c r="O208" s="20">
        <f t="shared" si="45"/>
        <v>1.1</v>
      </c>
      <c r="P208" s="60">
        <v>1.9</v>
      </c>
      <c r="Q208" s="52">
        <f t="shared" si="47"/>
        <v>172.727272727273</v>
      </c>
    </row>
    <row r="209" spans="1:17">
      <c r="A209" s="27" t="s">
        <v>316</v>
      </c>
      <c r="B209" s="28"/>
      <c r="C209" s="28"/>
      <c r="D209" s="28"/>
      <c r="E209" s="29"/>
      <c r="F209" s="29">
        <f>F210+F211+F215+F214+F212+F213</f>
        <v>24.6</v>
      </c>
      <c r="G209" s="28"/>
      <c r="H209" s="28"/>
      <c r="I209" s="28"/>
      <c r="J209" s="29"/>
      <c r="K209" s="29">
        <f>K210+K211+K215+K214+K212+K213</f>
        <v>24.6</v>
      </c>
      <c r="L209" s="28"/>
      <c r="M209" s="41">
        <f t="shared" si="46"/>
        <v>24.6</v>
      </c>
      <c r="N209" s="20"/>
      <c r="O209" s="20">
        <f t="shared" si="45"/>
        <v>24.6</v>
      </c>
      <c r="P209" s="60">
        <f>SUM(P210:P215)</f>
        <v>27.1</v>
      </c>
      <c r="Q209" s="52">
        <f t="shared" si="47"/>
        <v>110.162601626016</v>
      </c>
    </row>
    <row r="210" s="1" customFormat="1" spans="1:17">
      <c r="A210" s="33" t="s">
        <v>317</v>
      </c>
      <c r="B210" s="28"/>
      <c r="C210" s="28"/>
      <c r="D210" s="28"/>
      <c r="E210" s="29"/>
      <c r="F210" s="29">
        <v>4</v>
      </c>
      <c r="G210" s="28"/>
      <c r="H210" s="28"/>
      <c r="I210" s="28"/>
      <c r="J210" s="29"/>
      <c r="K210" s="29">
        <v>4</v>
      </c>
      <c r="L210" s="28"/>
      <c r="M210" s="41">
        <f t="shared" si="46"/>
        <v>4</v>
      </c>
      <c r="N210" s="20"/>
      <c r="O210" s="20">
        <f t="shared" si="45"/>
        <v>4</v>
      </c>
      <c r="P210" s="45">
        <v>5.3</v>
      </c>
      <c r="Q210" s="52">
        <f t="shared" si="47"/>
        <v>132.5</v>
      </c>
    </row>
    <row r="211" s="1" customFormat="1" spans="1:17">
      <c r="A211" s="33" t="s">
        <v>318</v>
      </c>
      <c r="B211" s="28"/>
      <c r="C211" s="28"/>
      <c r="D211" s="28"/>
      <c r="E211" s="29"/>
      <c r="F211" s="29">
        <v>18</v>
      </c>
      <c r="G211" s="28"/>
      <c r="H211" s="28"/>
      <c r="I211" s="28"/>
      <c r="J211" s="29"/>
      <c r="K211" s="29">
        <v>18</v>
      </c>
      <c r="L211" s="28"/>
      <c r="M211" s="41">
        <f t="shared" si="46"/>
        <v>18</v>
      </c>
      <c r="N211" s="20"/>
      <c r="O211" s="20">
        <f t="shared" si="45"/>
        <v>18</v>
      </c>
      <c r="P211" s="45">
        <v>19.3</v>
      </c>
      <c r="Q211" s="52">
        <f t="shared" si="47"/>
        <v>107.222222222222</v>
      </c>
    </row>
    <row r="212" s="1" customFormat="1" spans="1:17">
      <c r="A212" s="33" t="s">
        <v>319</v>
      </c>
      <c r="B212" s="28"/>
      <c r="C212" s="28"/>
      <c r="D212" s="28"/>
      <c r="E212" s="29"/>
      <c r="F212" s="29">
        <v>0.5</v>
      </c>
      <c r="G212" s="28"/>
      <c r="H212" s="28"/>
      <c r="I212" s="28"/>
      <c r="J212" s="29"/>
      <c r="K212" s="29">
        <v>0.5</v>
      </c>
      <c r="L212" s="28"/>
      <c r="M212" s="41">
        <f t="shared" si="46"/>
        <v>0.5</v>
      </c>
      <c r="N212" s="20"/>
      <c r="O212" s="20">
        <f t="shared" si="45"/>
        <v>0.5</v>
      </c>
      <c r="P212" s="45">
        <v>1.7</v>
      </c>
      <c r="Q212" s="52">
        <f t="shared" si="47"/>
        <v>340</v>
      </c>
    </row>
    <row r="213" s="1" customFormat="1" spans="1:17">
      <c r="A213" s="33" t="s">
        <v>320</v>
      </c>
      <c r="B213" s="28"/>
      <c r="C213" s="28"/>
      <c r="D213" s="28"/>
      <c r="E213" s="29"/>
      <c r="F213" s="29">
        <v>0.5</v>
      </c>
      <c r="G213" s="28"/>
      <c r="H213" s="28"/>
      <c r="I213" s="28"/>
      <c r="J213" s="29"/>
      <c r="K213" s="29">
        <v>0.5</v>
      </c>
      <c r="L213" s="28"/>
      <c r="M213" s="41">
        <f t="shared" si="46"/>
        <v>0.5</v>
      </c>
      <c r="N213" s="20"/>
      <c r="O213" s="20">
        <f t="shared" si="45"/>
        <v>0.5</v>
      </c>
      <c r="P213" s="45">
        <v>0.4</v>
      </c>
      <c r="Q213" s="52">
        <f t="shared" si="47"/>
        <v>80</v>
      </c>
    </row>
    <row r="214" s="1" customFormat="1" spans="1:17">
      <c r="A214" s="33" t="s">
        <v>321</v>
      </c>
      <c r="B214" s="28"/>
      <c r="C214" s="28"/>
      <c r="D214" s="28"/>
      <c r="E214" s="29"/>
      <c r="F214" s="29">
        <v>0.6</v>
      </c>
      <c r="G214" s="28"/>
      <c r="H214" s="28"/>
      <c r="I214" s="28"/>
      <c r="J214" s="29"/>
      <c r="K214" s="29">
        <v>0.6</v>
      </c>
      <c r="L214" s="28"/>
      <c r="M214" s="41">
        <f t="shared" si="46"/>
        <v>0.6</v>
      </c>
      <c r="N214" s="20"/>
      <c r="O214" s="20">
        <f t="shared" si="45"/>
        <v>0.6</v>
      </c>
      <c r="P214" s="45">
        <v>0.2</v>
      </c>
      <c r="Q214" s="52">
        <f t="shared" si="47"/>
        <v>33.3333333333333</v>
      </c>
    </row>
    <row r="215" s="1" customFormat="1" spans="1:17">
      <c r="A215" s="33" t="s">
        <v>322</v>
      </c>
      <c r="B215" s="28"/>
      <c r="C215" s="28"/>
      <c r="D215" s="28"/>
      <c r="E215" s="29"/>
      <c r="F215" s="29">
        <v>1</v>
      </c>
      <c r="G215" s="28"/>
      <c r="H215" s="28"/>
      <c r="I215" s="28"/>
      <c r="J215" s="29"/>
      <c r="K215" s="29">
        <v>1</v>
      </c>
      <c r="L215" s="28"/>
      <c r="M215" s="41">
        <f t="shared" si="46"/>
        <v>1</v>
      </c>
      <c r="N215" s="20"/>
      <c r="O215" s="20">
        <f t="shared" si="45"/>
        <v>1</v>
      </c>
      <c r="P215" s="45">
        <v>0.2</v>
      </c>
      <c r="Q215" s="52">
        <f t="shared" si="47"/>
        <v>20</v>
      </c>
    </row>
    <row r="216" spans="1:17">
      <c r="A216" s="27" t="s">
        <v>323</v>
      </c>
      <c r="B216" s="28"/>
      <c r="C216" s="28"/>
      <c r="D216" s="28"/>
      <c r="E216" s="29"/>
      <c r="F216" s="29">
        <f t="shared" ref="F216:K216" si="48">F217+F218+F219+F220+F221</f>
        <v>158</v>
      </c>
      <c r="G216" s="28"/>
      <c r="H216" s="28"/>
      <c r="I216" s="28"/>
      <c r="J216" s="29">
        <f t="shared" si="48"/>
        <v>142</v>
      </c>
      <c r="K216" s="29">
        <f t="shared" si="48"/>
        <v>16</v>
      </c>
      <c r="L216" s="28"/>
      <c r="M216" s="41">
        <f t="shared" si="46"/>
        <v>158</v>
      </c>
      <c r="N216" s="20"/>
      <c r="O216" s="20">
        <f t="shared" si="45"/>
        <v>158</v>
      </c>
      <c r="P216" s="60">
        <f>SUM(P217:P221)</f>
        <v>184.9</v>
      </c>
      <c r="Q216" s="52">
        <f t="shared" si="47"/>
        <v>117.025316455696</v>
      </c>
    </row>
    <row r="217" s="1" customFormat="1" spans="1:17">
      <c r="A217" s="27" t="s">
        <v>324</v>
      </c>
      <c r="B217" s="28"/>
      <c r="C217" s="28"/>
      <c r="D217" s="28"/>
      <c r="E217" s="29"/>
      <c r="F217" s="29">
        <v>8</v>
      </c>
      <c r="G217" s="28"/>
      <c r="H217" s="28"/>
      <c r="I217" s="28"/>
      <c r="J217" s="29">
        <v>8</v>
      </c>
      <c r="K217" s="29"/>
      <c r="L217" s="28"/>
      <c r="M217" s="41">
        <f t="shared" si="46"/>
        <v>8</v>
      </c>
      <c r="N217" s="20"/>
      <c r="O217" s="20">
        <f t="shared" si="45"/>
        <v>8</v>
      </c>
      <c r="P217" s="45">
        <v>11.1</v>
      </c>
      <c r="Q217" s="52">
        <f t="shared" si="47"/>
        <v>138.75</v>
      </c>
    </row>
    <row r="218" s="1" customFormat="1" spans="1:17">
      <c r="A218" s="27" t="s">
        <v>325</v>
      </c>
      <c r="B218" s="28"/>
      <c r="C218" s="28"/>
      <c r="D218" s="28"/>
      <c r="E218" s="29"/>
      <c r="F218" s="29">
        <v>13</v>
      </c>
      <c r="G218" s="28"/>
      <c r="H218" s="28"/>
      <c r="I218" s="28"/>
      <c r="J218" s="29">
        <v>13</v>
      </c>
      <c r="K218" s="29"/>
      <c r="L218" s="28"/>
      <c r="M218" s="41">
        <f t="shared" si="46"/>
        <v>13</v>
      </c>
      <c r="N218" s="20"/>
      <c r="O218" s="20">
        <f t="shared" si="45"/>
        <v>13</v>
      </c>
      <c r="P218" s="45">
        <v>15.8</v>
      </c>
      <c r="Q218" s="52">
        <f t="shared" si="47"/>
        <v>121.538461538462</v>
      </c>
    </row>
    <row r="219" s="1" customFormat="1" spans="1:17">
      <c r="A219" s="27" t="s">
        <v>326</v>
      </c>
      <c r="B219" s="28"/>
      <c r="C219" s="28"/>
      <c r="D219" s="28"/>
      <c r="E219" s="29"/>
      <c r="F219" s="29">
        <v>79</v>
      </c>
      <c r="G219" s="28"/>
      <c r="H219" s="28"/>
      <c r="I219" s="28"/>
      <c r="J219" s="29">
        <v>79</v>
      </c>
      <c r="K219" s="29"/>
      <c r="L219" s="28"/>
      <c r="M219" s="41">
        <f t="shared" si="46"/>
        <v>79</v>
      </c>
      <c r="N219" s="20"/>
      <c r="O219" s="20">
        <f t="shared" si="45"/>
        <v>79</v>
      </c>
      <c r="P219" s="45">
        <v>67.7</v>
      </c>
      <c r="Q219" s="52">
        <f t="shared" si="47"/>
        <v>85.6962025316456</v>
      </c>
    </row>
    <row r="220" s="1" customFormat="1" spans="1:17">
      <c r="A220" s="27" t="s">
        <v>327</v>
      </c>
      <c r="B220" s="28"/>
      <c r="C220" s="28"/>
      <c r="D220" s="28"/>
      <c r="E220" s="29"/>
      <c r="F220" s="29">
        <v>56</v>
      </c>
      <c r="G220" s="28"/>
      <c r="H220" s="28"/>
      <c r="I220" s="28"/>
      <c r="J220" s="29">
        <v>42</v>
      </c>
      <c r="K220" s="29">
        <v>14</v>
      </c>
      <c r="L220" s="28"/>
      <c r="M220" s="41">
        <f t="shared" si="46"/>
        <v>56</v>
      </c>
      <c r="N220" s="20"/>
      <c r="O220" s="20">
        <f t="shared" si="45"/>
        <v>56</v>
      </c>
      <c r="P220" s="45">
        <v>89.9</v>
      </c>
      <c r="Q220" s="52">
        <f t="shared" si="47"/>
        <v>160.535714285714</v>
      </c>
    </row>
    <row r="221" s="1" customFormat="1" spans="1:17">
      <c r="A221" s="27" t="s">
        <v>328</v>
      </c>
      <c r="B221" s="28"/>
      <c r="C221" s="28"/>
      <c r="D221" s="28"/>
      <c r="E221" s="29"/>
      <c r="F221" s="29">
        <v>2</v>
      </c>
      <c r="G221" s="28"/>
      <c r="H221" s="28"/>
      <c r="I221" s="28"/>
      <c r="J221" s="29"/>
      <c r="K221" s="29">
        <v>2</v>
      </c>
      <c r="L221" s="28"/>
      <c r="M221" s="41">
        <f t="shared" si="46"/>
        <v>2</v>
      </c>
      <c r="N221" s="20"/>
      <c r="O221" s="20">
        <f t="shared" si="45"/>
        <v>2</v>
      </c>
      <c r="P221" s="45">
        <v>0.4</v>
      </c>
      <c r="Q221" s="52">
        <f t="shared" si="47"/>
        <v>20</v>
      </c>
    </row>
    <row r="222" spans="1:17">
      <c r="A222" s="27" t="s">
        <v>329</v>
      </c>
      <c r="B222" s="28"/>
      <c r="C222" s="28"/>
      <c r="D222" s="28"/>
      <c r="E222" s="29"/>
      <c r="F222" s="29">
        <v>35</v>
      </c>
      <c r="G222" s="28"/>
      <c r="H222" s="28"/>
      <c r="I222" s="28"/>
      <c r="J222" s="29">
        <v>35</v>
      </c>
      <c r="K222" s="29"/>
      <c r="L222" s="28"/>
      <c r="M222" s="41">
        <f t="shared" si="46"/>
        <v>35</v>
      </c>
      <c r="N222" s="20"/>
      <c r="O222" s="20">
        <f t="shared" si="45"/>
        <v>35</v>
      </c>
      <c r="P222" s="60">
        <v>23.5</v>
      </c>
      <c r="Q222" s="52">
        <f t="shared" si="47"/>
        <v>67.1428571428571</v>
      </c>
    </row>
    <row r="223" spans="1:17">
      <c r="A223" s="27" t="s">
        <v>330</v>
      </c>
      <c r="B223" s="28">
        <f>B224</f>
        <v>2</v>
      </c>
      <c r="C223" s="28"/>
      <c r="D223" s="28"/>
      <c r="E223" s="29">
        <f t="shared" ref="E223:K223" si="49">E224+E225</f>
        <v>28.9</v>
      </c>
      <c r="F223" s="29">
        <f t="shared" si="49"/>
        <v>25</v>
      </c>
      <c r="G223" s="28"/>
      <c r="H223" s="28"/>
      <c r="I223" s="28"/>
      <c r="J223" s="29">
        <f t="shared" si="49"/>
        <v>22</v>
      </c>
      <c r="K223" s="29">
        <f t="shared" si="49"/>
        <v>31.9</v>
      </c>
      <c r="L223" s="28"/>
      <c r="M223" s="41">
        <f t="shared" si="46"/>
        <v>53.9</v>
      </c>
      <c r="N223" s="61">
        <f>SUM(N224:N226)</f>
        <v>18.4</v>
      </c>
      <c r="O223" s="20">
        <f t="shared" si="45"/>
        <v>72.3</v>
      </c>
      <c r="P223" s="60">
        <f>SUM(P224:P226)</f>
        <v>108.4</v>
      </c>
      <c r="Q223" s="52">
        <f t="shared" si="47"/>
        <v>149.930843706777</v>
      </c>
    </row>
    <row r="224" spans="1:17">
      <c r="A224" s="27" t="s">
        <v>331</v>
      </c>
      <c r="B224" s="28">
        <v>2</v>
      </c>
      <c r="C224" s="28"/>
      <c r="D224" s="28"/>
      <c r="E224" s="29">
        <v>28.9</v>
      </c>
      <c r="F224" s="29"/>
      <c r="G224" s="28"/>
      <c r="H224" s="28"/>
      <c r="I224" s="28"/>
      <c r="J224" s="29">
        <v>22</v>
      </c>
      <c r="K224" s="29">
        <v>6.9</v>
      </c>
      <c r="L224" s="28"/>
      <c r="M224" s="41">
        <f t="shared" si="46"/>
        <v>28.9</v>
      </c>
      <c r="N224" s="20"/>
      <c r="O224" s="20">
        <f t="shared" si="45"/>
        <v>28.9</v>
      </c>
      <c r="P224" s="60">
        <v>39.1</v>
      </c>
      <c r="Q224" s="52">
        <f t="shared" si="47"/>
        <v>135.294117647059</v>
      </c>
    </row>
    <row r="225" spans="1:17">
      <c r="A225" s="27" t="s">
        <v>332</v>
      </c>
      <c r="B225" s="28"/>
      <c r="C225" s="28"/>
      <c r="D225" s="28"/>
      <c r="E225" s="29"/>
      <c r="F225" s="29">
        <v>25</v>
      </c>
      <c r="G225" s="28"/>
      <c r="H225" s="28"/>
      <c r="I225" s="28"/>
      <c r="J225" s="29"/>
      <c r="K225" s="29">
        <v>25</v>
      </c>
      <c r="L225" s="28"/>
      <c r="M225" s="41">
        <f t="shared" si="46"/>
        <v>25</v>
      </c>
      <c r="N225" s="20"/>
      <c r="O225" s="20">
        <f t="shared" si="45"/>
        <v>25</v>
      </c>
      <c r="P225" s="60">
        <v>58.8</v>
      </c>
      <c r="Q225" s="52">
        <f t="shared" si="47"/>
        <v>235.2</v>
      </c>
    </row>
    <row r="226" spans="1:17">
      <c r="A226" s="27" t="s">
        <v>333</v>
      </c>
      <c r="B226" s="28"/>
      <c r="C226" s="28"/>
      <c r="D226" s="28"/>
      <c r="E226" s="29"/>
      <c r="F226" s="29"/>
      <c r="G226" s="28"/>
      <c r="H226" s="28"/>
      <c r="I226" s="28"/>
      <c r="J226" s="29"/>
      <c r="K226" s="29"/>
      <c r="L226" s="28"/>
      <c r="M226" s="41">
        <v>0</v>
      </c>
      <c r="N226" s="20">
        <v>18.4</v>
      </c>
      <c r="O226" s="20">
        <f t="shared" si="45"/>
        <v>18.4</v>
      </c>
      <c r="P226" s="60">
        <v>10.5</v>
      </c>
      <c r="Q226" s="52">
        <f t="shared" si="47"/>
        <v>57.0652173913044</v>
      </c>
    </row>
    <row r="227" spans="1:17">
      <c r="A227" s="27" t="s">
        <v>334</v>
      </c>
      <c r="B227" s="28"/>
      <c r="C227" s="28"/>
      <c r="D227" s="28"/>
      <c r="E227" s="29"/>
      <c r="F227" s="29">
        <f t="shared" ref="F227:K227" si="50">F228+F230+F229+F231</f>
        <v>157.4</v>
      </c>
      <c r="G227" s="28"/>
      <c r="H227" s="28"/>
      <c r="I227" s="28"/>
      <c r="J227" s="29">
        <f t="shared" si="50"/>
        <v>156.4</v>
      </c>
      <c r="K227" s="29">
        <f t="shared" si="50"/>
        <v>1</v>
      </c>
      <c r="L227" s="28"/>
      <c r="M227" s="41">
        <f t="shared" ref="M227:M261" si="51">E227+F227</f>
        <v>157.4</v>
      </c>
      <c r="N227" s="20"/>
      <c r="O227" s="20">
        <f t="shared" si="45"/>
        <v>157.4</v>
      </c>
      <c r="P227" s="60">
        <f>SUM(P228:P231)</f>
        <v>136</v>
      </c>
      <c r="Q227" s="52">
        <f t="shared" si="47"/>
        <v>86.4040660736976</v>
      </c>
    </row>
    <row r="228" s="1" customFormat="1" spans="1:17">
      <c r="A228" s="27" t="s">
        <v>335</v>
      </c>
      <c r="B228" s="28"/>
      <c r="C228" s="28"/>
      <c r="D228" s="28"/>
      <c r="E228" s="29"/>
      <c r="F228" s="29">
        <v>70</v>
      </c>
      <c r="G228" s="28"/>
      <c r="H228" s="28"/>
      <c r="I228" s="28"/>
      <c r="J228" s="29">
        <v>70</v>
      </c>
      <c r="K228" s="29"/>
      <c r="L228" s="28"/>
      <c r="M228" s="41">
        <f t="shared" si="51"/>
        <v>70</v>
      </c>
      <c r="N228" s="20"/>
      <c r="O228" s="20">
        <f t="shared" si="45"/>
        <v>70</v>
      </c>
      <c r="P228" s="45">
        <v>45.8</v>
      </c>
      <c r="Q228" s="52">
        <f t="shared" si="47"/>
        <v>65.4285714285714</v>
      </c>
    </row>
    <row r="229" s="1" customFormat="1" spans="1:17">
      <c r="A229" s="27" t="s">
        <v>336</v>
      </c>
      <c r="B229" s="28"/>
      <c r="C229" s="28"/>
      <c r="D229" s="28"/>
      <c r="E229" s="29"/>
      <c r="F229" s="29">
        <v>1.4</v>
      </c>
      <c r="G229" s="28"/>
      <c r="H229" s="28"/>
      <c r="I229" s="28"/>
      <c r="J229" s="29">
        <v>1.4</v>
      </c>
      <c r="K229" s="29"/>
      <c r="L229" s="28"/>
      <c r="M229" s="41">
        <f t="shared" si="51"/>
        <v>1.4</v>
      </c>
      <c r="N229" s="20"/>
      <c r="O229" s="20">
        <f t="shared" si="45"/>
        <v>1.4</v>
      </c>
      <c r="P229" s="45">
        <v>2.6</v>
      </c>
      <c r="Q229" s="52">
        <f t="shared" si="47"/>
        <v>185.714285714286</v>
      </c>
    </row>
    <row r="230" s="1" customFormat="1" spans="1:17">
      <c r="A230" s="27" t="s">
        <v>337</v>
      </c>
      <c r="B230" s="28"/>
      <c r="C230" s="28"/>
      <c r="D230" s="28"/>
      <c r="E230" s="29"/>
      <c r="F230" s="29">
        <v>1</v>
      </c>
      <c r="G230" s="28"/>
      <c r="H230" s="28"/>
      <c r="I230" s="28"/>
      <c r="J230" s="29"/>
      <c r="K230" s="29">
        <v>1</v>
      </c>
      <c r="L230" s="28"/>
      <c r="M230" s="41">
        <f t="shared" si="51"/>
        <v>1</v>
      </c>
      <c r="N230" s="20"/>
      <c r="O230" s="20">
        <f t="shared" si="45"/>
        <v>1</v>
      </c>
      <c r="P230" s="45">
        <v>2.6</v>
      </c>
      <c r="Q230" s="52">
        <f t="shared" si="47"/>
        <v>260</v>
      </c>
    </row>
    <row r="231" s="1" customFormat="1" spans="1:17">
      <c r="A231" s="27" t="s">
        <v>338</v>
      </c>
      <c r="B231" s="28"/>
      <c r="C231" s="28"/>
      <c r="D231" s="28"/>
      <c r="E231" s="29"/>
      <c r="F231" s="29">
        <v>85</v>
      </c>
      <c r="G231" s="28"/>
      <c r="H231" s="28"/>
      <c r="I231" s="28"/>
      <c r="J231" s="29">
        <v>85</v>
      </c>
      <c r="K231" s="29"/>
      <c r="L231" s="28"/>
      <c r="M231" s="41">
        <f t="shared" si="51"/>
        <v>85</v>
      </c>
      <c r="N231" s="20"/>
      <c r="O231" s="20">
        <f t="shared" si="45"/>
        <v>85</v>
      </c>
      <c r="P231" s="45">
        <v>85</v>
      </c>
      <c r="Q231" s="52">
        <f t="shared" si="47"/>
        <v>100</v>
      </c>
    </row>
    <row r="232" spans="1:17">
      <c r="A232" s="27" t="s">
        <v>339</v>
      </c>
      <c r="B232" s="28"/>
      <c r="C232" s="28"/>
      <c r="D232" s="28"/>
      <c r="E232" s="29"/>
      <c r="F232" s="29">
        <f>F233</f>
        <v>10</v>
      </c>
      <c r="G232" s="28"/>
      <c r="H232" s="28"/>
      <c r="I232" s="28"/>
      <c r="J232" s="29">
        <f>J233</f>
        <v>10</v>
      </c>
      <c r="K232" s="29"/>
      <c r="L232" s="28"/>
      <c r="M232" s="41">
        <f t="shared" si="51"/>
        <v>10</v>
      </c>
      <c r="N232" s="20"/>
      <c r="O232" s="20">
        <f t="shared" si="45"/>
        <v>10</v>
      </c>
      <c r="P232" s="60">
        <f>SUM(P233)</f>
        <v>0</v>
      </c>
      <c r="Q232" s="52">
        <f t="shared" si="47"/>
        <v>0</v>
      </c>
    </row>
    <row r="233" s="1" customFormat="1" spans="1:17">
      <c r="A233" s="27" t="s">
        <v>340</v>
      </c>
      <c r="B233" s="28"/>
      <c r="C233" s="28"/>
      <c r="D233" s="28"/>
      <c r="E233" s="29"/>
      <c r="F233" s="29">
        <v>10</v>
      </c>
      <c r="G233" s="28"/>
      <c r="H233" s="28"/>
      <c r="I233" s="28"/>
      <c r="J233" s="29">
        <v>10</v>
      </c>
      <c r="K233" s="29"/>
      <c r="L233" s="28"/>
      <c r="M233" s="41">
        <f t="shared" si="51"/>
        <v>10</v>
      </c>
      <c r="N233" s="20"/>
      <c r="O233" s="20">
        <f t="shared" si="45"/>
        <v>10</v>
      </c>
      <c r="P233" s="45">
        <v>0</v>
      </c>
      <c r="Q233" s="52">
        <f t="shared" si="47"/>
        <v>0</v>
      </c>
    </row>
    <row r="234" spans="1:17">
      <c r="A234" s="27" t="s">
        <v>341</v>
      </c>
      <c r="B234" s="28"/>
      <c r="C234" s="28"/>
      <c r="D234" s="28"/>
      <c r="E234" s="29"/>
      <c r="F234" s="29">
        <f>F235+F236</f>
        <v>237</v>
      </c>
      <c r="G234" s="28"/>
      <c r="H234" s="28"/>
      <c r="I234" s="28"/>
      <c r="J234" s="29">
        <f>J235+J236</f>
        <v>237</v>
      </c>
      <c r="K234" s="29"/>
      <c r="L234" s="28"/>
      <c r="M234" s="41">
        <f t="shared" si="51"/>
        <v>237</v>
      </c>
      <c r="N234" s="20"/>
      <c r="O234" s="20">
        <f t="shared" si="45"/>
        <v>237</v>
      </c>
      <c r="P234" s="60">
        <f>SUM(P235:P236)</f>
        <v>252.8</v>
      </c>
      <c r="Q234" s="52">
        <f t="shared" si="47"/>
        <v>106.666666666667</v>
      </c>
    </row>
    <row r="235" s="1" customFormat="1" customHeight="1" spans="1:17">
      <c r="A235" s="27" t="s">
        <v>342</v>
      </c>
      <c r="B235" s="28"/>
      <c r="C235" s="28"/>
      <c r="D235" s="28"/>
      <c r="E235" s="29"/>
      <c r="F235" s="29">
        <v>200</v>
      </c>
      <c r="G235" s="28"/>
      <c r="H235" s="28"/>
      <c r="I235" s="28"/>
      <c r="J235" s="29">
        <v>200</v>
      </c>
      <c r="K235" s="29"/>
      <c r="L235" s="28"/>
      <c r="M235" s="41">
        <f t="shared" si="51"/>
        <v>200</v>
      </c>
      <c r="N235" s="20"/>
      <c r="O235" s="20">
        <f t="shared" si="45"/>
        <v>200</v>
      </c>
      <c r="P235" s="45">
        <v>225.8</v>
      </c>
      <c r="Q235" s="52">
        <f t="shared" si="47"/>
        <v>112.9</v>
      </c>
    </row>
    <row r="236" s="1" customFormat="1" spans="1:17">
      <c r="A236" s="27" t="s">
        <v>343</v>
      </c>
      <c r="B236" s="28"/>
      <c r="C236" s="28"/>
      <c r="D236" s="28"/>
      <c r="E236" s="29"/>
      <c r="F236" s="29">
        <v>37</v>
      </c>
      <c r="G236" s="28"/>
      <c r="H236" s="28"/>
      <c r="I236" s="28"/>
      <c r="J236" s="29">
        <v>37</v>
      </c>
      <c r="K236" s="29"/>
      <c r="L236" s="28"/>
      <c r="M236" s="41">
        <f t="shared" si="51"/>
        <v>37</v>
      </c>
      <c r="N236" s="20"/>
      <c r="O236" s="20">
        <f t="shared" si="45"/>
        <v>37</v>
      </c>
      <c r="P236" s="45">
        <v>27</v>
      </c>
      <c r="Q236" s="52">
        <f t="shared" si="47"/>
        <v>72.972972972973</v>
      </c>
    </row>
    <row r="237" spans="1:17">
      <c r="A237" s="27" t="s">
        <v>344</v>
      </c>
      <c r="B237" s="28"/>
      <c r="C237" s="28"/>
      <c r="D237" s="28">
        <f t="shared" ref="D237:K237" si="52">D238+D245</f>
        <v>2</v>
      </c>
      <c r="E237" s="29">
        <f t="shared" si="52"/>
        <v>5</v>
      </c>
      <c r="F237" s="29">
        <f t="shared" si="52"/>
        <v>432.5</v>
      </c>
      <c r="G237" s="28">
        <f t="shared" si="52"/>
        <v>3442.1</v>
      </c>
      <c r="H237" s="28">
        <f t="shared" si="52"/>
        <v>6</v>
      </c>
      <c r="I237" s="28">
        <f t="shared" si="52"/>
        <v>382.5</v>
      </c>
      <c r="J237" s="29">
        <f t="shared" si="52"/>
        <v>356.7</v>
      </c>
      <c r="K237" s="29">
        <f t="shared" si="52"/>
        <v>80.8</v>
      </c>
      <c r="L237" s="28"/>
      <c r="M237" s="41">
        <f t="shared" si="51"/>
        <v>437.5</v>
      </c>
      <c r="N237" s="20">
        <f>SUM(N238,N245)</f>
        <v>-230</v>
      </c>
      <c r="O237" s="20">
        <f t="shared" si="45"/>
        <v>207.5</v>
      </c>
      <c r="P237" s="60">
        <f>SUM(P238,P245)</f>
        <v>64.9</v>
      </c>
      <c r="Q237" s="52">
        <f t="shared" si="47"/>
        <v>31.2771084337349</v>
      </c>
    </row>
    <row r="238" spans="1:17">
      <c r="A238" s="33" t="s">
        <v>345</v>
      </c>
      <c r="B238" s="28"/>
      <c r="C238" s="28"/>
      <c r="D238" s="28">
        <f t="shared" ref="D238:K238" si="53">D239+D240+D241+D242+D243+D244</f>
        <v>2</v>
      </c>
      <c r="E238" s="28">
        <f t="shared" si="53"/>
        <v>5</v>
      </c>
      <c r="F238" s="29">
        <f t="shared" si="53"/>
        <v>382.5</v>
      </c>
      <c r="G238" s="28">
        <f t="shared" si="53"/>
        <v>3442.1</v>
      </c>
      <c r="H238" s="28">
        <f t="shared" si="53"/>
        <v>6</v>
      </c>
      <c r="I238" s="28">
        <f t="shared" si="53"/>
        <v>382.5</v>
      </c>
      <c r="J238" s="29">
        <f t="shared" si="53"/>
        <v>307.7</v>
      </c>
      <c r="K238" s="29">
        <f t="shared" si="53"/>
        <v>79.8</v>
      </c>
      <c r="L238" s="28"/>
      <c r="M238" s="41">
        <f t="shared" si="51"/>
        <v>387.5</v>
      </c>
      <c r="N238" s="20">
        <f>SUM(N239:N244)</f>
        <v>-230</v>
      </c>
      <c r="O238" s="20">
        <f t="shared" si="45"/>
        <v>157.5</v>
      </c>
      <c r="P238" s="60">
        <f>SUM(P239:P244)</f>
        <v>24.8</v>
      </c>
      <c r="Q238" s="52">
        <f t="shared" si="47"/>
        <v>15.7460317460317</v>
      </c>
    </row>
    <row r="239" s="1" customFormat="1" spans="1:17">
      <c r="A239" s="33" t="s">
        <v>346</v>
      </c>
      <c r="B239" s="28"/>
      <c r="C239" s="28"/>
      <c r="D239" s="28">
        <v>2</v>
      </c>
      <c r="E239" s="29">
        <v>5</v>
      </c>
      <c r="F239" s="29"/>
      <c r="G239" s="28"/>
      <c r="H239" s="28"/>
      <c r="I239" s="28"/>
      <c r="J239" s="29"/>
      <c r="K239" s="29">
        <v>5</v>
      </c>
      <c r="L239" s="28"/>
      <c r="M239" s="41">
        <f t="shared" si="51"/>
        <v>5</v>
      </c>
      <c r="N239" s="20"/>
      <c r="O239" s="20">
        <f t="shared" si="45"/>
        <v>5</v>
      </c>
      <c r="P239" s="45">
        <v>4.5</v>
      </c>
      <c r="Q239" s="52">
        <f t="shared" si="47"/>
        <v>90</v>
      </c>
    </row>
    <row r="240" spans="1:17">
      <c r="A240" s="33" t="s">
        <v>347</v>
      </c>
      <c r="B240" s="28"/>
      <c r="C240" s="28"/>
      <c r="D240" s="28"/>
      <c r="E240" s="29"/>
      <c r="F240" s="29">
        <v>58.9</v>
      </c>
      <c r="G240" s="28">
        <v>68</v>
      </c>
      <c r="H240" s="28">
        <v>6</v>
      </c>
      <c r="I240" s="28">
        <v>58.9</v>
      </c>
      <c r="J240" s="29">
        <v>41.2</v>
      </c>
      <c r="K240" s="29">
        <v>17.7</v>
      </c>
      <c r="L240" s="28"/>
      <c r="M240" s="41">
        <f t="shared" si="51"/>
        <v>58.9</v>
      </c>
      <c r="N240" s="20"/>
      <c r="O240" s="20">
        <f t="shared" si="45"/>
        <v>58.9</v>
      </c>
      <c r="P240" s="60">
        <v>20.3</v>
      </c>
      <c r="Q240" s="52">
        <f t="shared" si="47"/>
        <v>34.46519524618</v>
      </c>
    </row>
    <row r="241" spans="1:17">
      <c r="A241" s="33" t="s">
        <v>348</v>
      </c>
      <c r="B241" s="28"/>
      <c r="C241" s="28"/>
      <c r="D241" s="28"/>
      <c r="E241" s="29"/>
      <c r="F241" s="29">
        <v>8.6</v>
      </c>
      <c r="G241" s="28">
        <v>9.1</v>
      </c>
      <c r="H241" s="28"/>
      <c r="I241" s="28">
        <v>8.6</v>
      </c>
      <c r="J241" s="29">
        <v>6</v>
      </c>
      <c r="K241" s="29">
        <v>2.6</v>
      </c>
      <c r="L241" s="28"/>
      <c r="M241" s="41">
        <f t="shared" si="51"/>
        <v>8.6</v>
      </c>
      <c r="N241" s="20"/>
      <c r="O241" s="20">
        <f t="shared" si="45"/>
        <v>8.6</v>
      </c>
      <c r="P241" s="60">
        <v>0</v>
      </c>
      <c r="Q241" s="52">
        <f t="shared" si="47"/>
        <v>0</v>
      </c>
    </row>
    <row r="242" spans="1:17">
      <c r="A242" s="33" t="s">
        <v>349</v>
      </c>
      <c r="B242" s="28"/>
      <c r="C242" s="28"/>
      <c r="D242" s="28"/>
      <c r="E242" s="29"/>
      <c r="F242" s="29">
        <v>15</v>
      </c>
      <c r="G242" s="28">
        <v>15</v>
      </c>
      <c r="H242" s="28"/>
      <c r="I242" s="28">
        <v>15</v>
      </c>
      <c r="J242" s="29">
        <v>10.5</v>
      </c>
      <c r="K242" s="29">
        <v>4.5</v>
      </c>
      <c r="L242" s="28"/>
      <c r="M242" s="41">
        <f t="shared" si="51"/>
        <v>15</v>
      </c>
      <c r="N242" s="20"/>
      <c r="O242" s="20">
        <f t="shared" si="45"/>
        <v>15</v>
      </c>
      <c r="P242" s="60">
        <v>0</v>
      </c>
      <c r="Q242" s="52">
        <f t="shared" si="47"/>
        <v>0</v>
      </c>
    </row>
    <row r="243" spans="1:17">
      <c r="A243" s="33" t="s">
        <v>350</v>
      </c>
      <c r="B243" s="28"/>
      <c r="C243" s="28"/>
      <c r="D243" s="28"/>
      <c r="E243" s="29"/>
      <c r="F243" s="29">
        <v>50</v>
      </c>
      <c r="G243" s="28">
        <v>3100</v>
      </c>
      <c r="H243" s="28"/>
      <c r="I243" s="28">
        <v>50</v>
      </c>
      <c r="J243" s="29"/>
      <c r="K243" s="29">
        <v>50</v>
      </c>
      <c r="L243" s="28"/>
      <c r="M243" s="41">
        <f t="shared" si="51"/>
        <v>50</v>
      </c>
      <c r="N243" s="20"/>
      <c r="O243" s="20">
        <f t="shared" si="45"/>
        <v>50</v>
      </c>
      <c r="P243" s="60">
        <v>0</v>
      </c>
      <c r="Q243" s="52">
        <f t="shared" si="47"/>
        <v>0</v>
      </c>
    </row>
    <row r="244" spans="1:17">
      <c r="A244" s="33" t="s">
        <v>351</v>
      </c>
      <c r="B244" s="28"/>
      <c r="C244" s="28"/>
      <c r="D244" s="28"/>
      <c r="E244" s="29"/>
      <c r="F244" s="29">
        <v>250</v>
      </c>
      <c r="G244" s="28">
        <v>250</v>
      </c>
      <c r="H244" s="28"/>
      <c r="I244" s="28">
        <v>250</v>
      </c>
      <c r="J244" s="29">
        <v>250</v>
      </c>
      <c r="K244" s="29"/>
      <c r="L244" s="28"/>
      <c r="M244" s="41">
        <f t="shared" si="51"/>
        <v>250</v>
      </c>
      <c r="N244" s="20">
        <v>-230</v>
      </c>
      <c r="O244" s="20">
        <f t="shared" si="45"/>
        <v>20</v>
      </c>
      <c r="P244" s="60">
        <v>0</v>
      </c>
      <c r="Q244" s="52">
        <f t="shared" si="47"/>
        <v>0</v>
      </c>
    </row>
    <row r="245" spans="1:17">
      <c r="A245" s="33" t="s">
        <v>352</v>
      </c>
      <c r="B245" s="28"/>
      <c r="C245" s="28"/>
      <c r="D245" s="28"/>
      <c r="E245" s="29"/>
      <c r="F245" s="29">
        <f t="shared" ref="F245:K245" si="54">F246+F247</f>
        <v>50</v>
      </c>
      <c r="G245" s="28"/>
      <c r="H245" s="28"/>
      <c r="I245" s="28"/>
      <c r="J245" s="29">
        <f t="shared" si="54"/>
        <v>49</v>
      </c>
      <c r="K245" s="29">
        <f t="shared" si="54"/>
        <v>1</v>
      </c>
      <c r="L245" s="28"/>
      <c r="M245" s="41">
        <f t="shared" si="51"/>
        <v>50</v>
      </c>
      <c r="N245" s="20"/>
      <c r="O245" s="20">
        <f t="shared" si="45"/>
        <v>50</v>
      </c>
      <c r="P245" s="60">
        <f>SUM(P246:P247)</f>
        <v>40.1</v>
      </c>
      <c r="Q245" s="52">
        <f t="shared" si="47"/>
        <v>80.2</v>
      </c>
    </row>
    <row r="246" s="1" customFormat="1" spans="1:17">
      <c r="A246" s="33" t="s">
        <v>353</v>
      </c>
      <c r="B246" s="28"/>
      <c r="C246" s="28"/>
      <c r="D246" s="28"/>
      <c r="E246" s="29"/>
      <c r="F246" s="29">
        <v>30</v>
      </c>
      <c r="G246" s="28"/>
      <c r="H246" s="28"/>
      <c r="I246" s="28"/>
      <c r="J246" s="29">
        <v>30</v>
      </c>
      <c r="K246" s="29"/>
      <c r="L246" s="28"/>
      <c r="M246" s="41">
        <f t="shared" si="51"/>
        <v>30</v>
      </c>
      <c r="N246" s="20"/>
      <c r="O246" s="20">
        <f t="shared" si="45"/>
        <v>30</v>
      </c>
      <c r="P246" s="45">
        <v>21.9</v>
      </c>
      <c r="Q246" s="52">
        <f t="shared" si="47"/>
        <v>73</v>
      </c>
    </row>
    <row r="247" s="1" customFormat="1" spans="1:17">
      <c r="A247" s="33" t="s">
        <v>354</v>
      </c>
      <c r="B247" s="28"/>
      <c r="C247" s="28"/>
      <c r="D247" s="28"/>
      <c r="E247" s="29"/>
      <c r="F247" s="29">
        <v>20</v>
      </c>
      <c r="G247" s="28"/>
      <c r="H247" s="28"/>
      <c r="I247" s="28"/>
      <c r="J247" s="29">
        <v>19</v>
      </c>
      <c r="K247" s="29">
        <v>1</v>
      </c>
      <c r="L247" s="28"/>
      <c r="M247" s="41">
        <f t="shared" si="51"/>
        <v>20</v>
      </c>
      <c r="N247" s="20"/>
      <c r="O247" s="20">
        <f t="shared" si="45"/>
        <v>20</v>
      </c>
      <c r="P247" s="45">
        <v>18.2</v>
      </c>
      <c r="Q247" s="52">
        <f t="shared" si="47"/>
        <v>91</v>
      </c>
    </row>
    <row r="248" s="1" customFormat="1" spans="1:17">
      <c r="A248" s="33" t="s">
        <v>355</v>
      </c>
      <c r="B248" s="28"/>
      <c r="C248" s="28"/>
      <c r="D248" s="28"/>
      <c r="E248" s="29"/>
      <c r="F248" s="29">
        <f>F249</f>
        <v>20</v>
      </c>
      <c r="G248" s="28"/>
      <c r="H248" s="28"/>
      <c r="I248" s="28"/>
      <c r="J248" s="29">
        <f>J249</f>
        <v>20</v>
      </c>
      <c r="K248" s="29"/>
      <c r="L248" s="28"/>
      <c r="M248" s="41">
        <f t="shared" si="51"/>
        <v>20</v>
      </c>
      <c r="N248" s="20"/>
      <c r="O248" s="20">
        <f t="shared" si="45"/>
        <v>20</v>
      </c>
      <c r="P248" s="45">
        <f>SUM(P249)</f>
        <v>9.7</v>
      </c>
      <c r="Q248" s="52">
        <f t="shared" si="47"/>
        <v>48.5</v>
      </c>
    </row>
    <row r="249" s="1" customFormat="1" spans="1:17">
      <c r="A249" s="33" t="s">
        <v>356</v>
      </c>
      <c r="B249" s="28"/>
      <c r="C249" s="28"/>
      <c r="D249" s="28"/>
      <c r="E249" s="29"/>
      <c r="F249" s="29">
        <v>20</v>
      </c>
      <c r="G249" s="28"/>
      <c r="H249" s="28"/>
      <c r="I249" s="28"/>
      <c r="J249" s="29">
        <v>20</v>
      </c>
      <c r="K249" s="29"/>
      <c r="L249" s="28"/>
      <c r="M249" s="41">
        <f t="shared" si="51"/>
        <v>20</v>
      </c>
      <c r="N249" s="20"/>
      <c r="O249" s="20">
        <f t="shared" si="45"/>
        <v>20</v>
      </c>
      <c r="P249" s="45">
        <v>9.7</v>
      </c>
      <c r="Q249" s="52">
        <f t="shared" si="47"/>
        <v>48.5</v>
      </c>
    </row>
    <row r="250" s="4" customFormat="1" spans="1:17">
      <c r="A250" s="26" t="s">
        <v>357</v>
      </c>
      <c r="B250" s="24">
        <f t="shared" ref="B250:G250" si="55">B251+B257+B260</f>
        <v>3</v>
      </c>
      <c r="C250" s="24"/>
      <c r="D250" s="24">
        <f t="shared" si="55"/>
        <v>1</v>
      </c>
      <c r="E250" s="25">
        <f t="shared" si="55"/>
        <v>46</v>
      </c>
      <c r="F250" s="25">
        <f t="shared" si="55"/>
        <v>89.1</v>
      </c>
      <c r="G250" s="24">
        <f t="shared" si="55"/>
        <v>25</v>
      </c>
      <c r="H250" s="24"/>
      <c r="I250" s="24">
        <f>I251+I257+I260</f>
        <v>12.5</v>
      </c>
      <c r="J250" s="25">
        <f>J251+J257+J260</f>
        <v>43.7</v>
      </c>
      <c r="K250" s="25">
        <f>K251+K257+K260</f>
        <v>91.4</v>
      </c>
      <c r="L250" s="24"/>
      <c r="M250" s="59">
        <f t="shared" si="51"/>
        <v>135.1</v>
      </c>
      <c r="N250" s="38"/>
      <c r="O250" s="38">
        <f t="shared" si="45"/>
        <v>135.1</v>
      </c>
      <c r="P250" s="40">
        <f>SUM(P251,P257,P260)</f>
        <v>112.7</v>
      </c>
      <c r="Q250" s="52">
        <f t="shared" si="47"/>
        <v>83.419689119171</v>
      </c>
    </row>
    <row r="251" spans="1:17">
      <c r="A251" s="27" t="s">
        <v>358</v>
      </c>
      <c r="B251" s="28"/>
      <c r="C251" s="28"/>
      <c r="D251" s="28"/>
      <c r="E251" s="29"/>
      <c r="F251" s="29">
        <f>F252+F253+F254+F255+F256</f>
        <v>34</v>
      </c>
      <c r="G251" s="29">
        <f>G252+G253+G254+G255+G256</f>
        <v>25</v>
      </c>
      <c r="H251" s="29"/>
      <c r="I251" s="29">
        <f>I252+I253+I254+I255+I256</f>
        <v>12.5</v>
      </c>
      <c r="J251" s="29"/>
      <c r="K251" s="29">
        <f>K252+K253+K254+K255+K256</f>
        <v>34</v>
      </c>
      <c r="L251" s="29"/>
      <c r="M251" s="41">
        <f t="shared" si="51"/>
        <v>34</v>
      </c>
      <c r="N251" s="20"/>
      <c r="O251" s="20">
        <f t="shared" si="45"/>
        <v>34</v>
      </c>
      <c r="P251" s="60">
        <f>SUM(P252:P256)</f>
        <v>8</v>
      </c>
      <c r="Q251" s="52">
        <f t="shared" si="47"/>
        <v>23.5294117647059</v>
      </c>
    </row>
    <row r="252" s="1" customFormat="1" spans="1:17">
      <c r="A252" s="33" t="s">
        <v>359</v>
      </c>
      <c r="B252" s="28"/>
      <c r="C252" s="28"/>
      <c r="D252" s="28"/>
      <c r="E252" s="29"/>
      <c r="F252" s="29">
        <v>3</v>
      </c>
      <c r="G252" s="28"/>
      <c r="H252" s="28"/>
      <c r="I252" s="28"/>
      <c r="J252" s="29"/>
      <c r="K252" s="29">
        <v>3</v>
      </c>
      <c r="L252" s="28"/>
      <c r="M252" s="41">
        <f t="shared" si="51"/>
        <v>3</v>
      </c>
      <c r="N252" s="20"/>
      <c r="O252" s="20">
        <f t="shared" si="45"/>
        <v>3</v>
      </c>
      <c r="P252" s="45">
        <v>0.6</v>
      </c>
      <c r="Q252" s="52">
        <f t="shared" si="47"/>
        <v>20</v>
      </c>
    </row>
    <row r="253" s="1" customFormat="1" spans="1:17">
      <c r="A253" s="33" t="s">
        <v>360</v>
      </c>
      <c r="B253" s="28"/>
      <c r="C253" s="28"/>
      <c r="D253" s="28"/>
      <c r="E253" s="29"/>
      <c r="F253" s="29">
        <v>2.5</v>
      </c>
      <c r="G253" s="28"/>
      <c r="H253" s="28"/>
      <c r="I253" s="28"/>
      <c r="J253" s="29"/>
      <c r="K253" s="29">
        <v>2.5</v>
      </c>
      <c r="L253" s="28"/>
      <c r="M253" s="41">
        <f t="shared" si="51"/>
        <v>2.5</v>
      </c>
      <c r="N253" s="20"/>
      <c r="O253" s="20">
        <f t="shared" si="45"/>
        <v>2.5</v>
      </c>
      <c r="P253" s="45">
        <v>2.5</v>
      </c>
      <c r="Q253" s="52">
        <f t="shared" si="47"/>
        <v>100</v>
      </c>
    </row>
    <row r="254" s="1" customFormat="1" spans="1:17">
      <c r="A254" s="33" t="s">
        <v>361</v>
      </c>
      <c r="B254" s="45"/>
      <c r="C254" s="45"/>
      <c r="D254" s="45"/>
      <c r="E254" s="45"/>
      <c r="F254" s="29">
        <v>15</v>
      </c>
      <c r="G254" s="45"/>
      <c r="H254" s="45"/>
      <c r="I254" s="45"/>
      <c r="J254" s="45"/>
      <c r="K254" s="29">
        <v>15</v>
      </c>
      <c r="L254" s="45"/>
      <c r="M254" s="41">
        <f t="shared" si="51"/>
        <v>15</v>
      </c>
      <c r="N254" s="20"/>
      <c r="O254" s="20">
        <f t="shared" si="45"/>
        <v>15</v>
      </c>
      <c r="P254" s="45">
        <v>4.3</v>
      </c>
      <c r="Q254" s="52">
        <f t="shared" si="47"/>
        <v>28.6666666666667</v>
      </c>
    </row>
    <row r="255" spans="1:17">
      <c r="A255" s="33" t="s">
        <v>362</v>
      </c>
      <c r="B255" s="45"/>
      <c r="C255" s="45"/>
      <c r="D255" s="45"/>
      <c r="E255" s="66"/>
      <c r="F255" s="29">
        <v>12.5</v>
      </c>
      <c r="G255" s="28">
        <v>25</v>
      </c>
      <c r="H255" s="28"/>
      <c r="I255" s="28">
        <v>12.5</v>
      </c>
      <c r="J255" s="66"/>
      <c r="K255" s="29">
        <v>12.5</v>
      </c>
      <c r="L255" s="45"/>
      <c r="M255" s="52">
        <f t="shared" si="51"/>
        <v>12.5</v>
      </c>
      <c r="N255" s="20"/>
      <c r="O255" s="20">
        <f t="shared" si="45"/>
        <v>12.5</v>
      </c>
      <c r="P255" s="60">
        <v>0</v>
      </c>
      <c r="Q255" s="52">
        <f t="shared" si="47"/>
        <v>0</v>
      </c>
    </row>
    <row r="256" s="1" customFormat="1" spans="1:17">
      <c r="A256" s="33" t="s">
        <v>363</v>
      </c>
      <c r="B256" s="28"/>
      <c r="C256" s="28"/>
      <c r="D256" s="28"/>
      <c r="E256" s="29"/>
      <c r="F256" s="29">
        <v>1</v>
      </c>
      <c r="G256" s="28"/>
      <c r="H256" s="28"/>
      <c r="I256" s="28"/>
      <c r="J256" s="29"/>
      <c r="K256" s="29">
        <v>1</v>
      </c>
      <c r="L256" s="28"/>
      <c r="M256" s="41">
        <f t="shared" si="51"/>
        <v>1</v>
      </c>
      <c r="N256" s="20"/>
      <c r="O256" s="20">
        <f t="shared" si="45"/>
        <v>1</v>
      </c>
      <c r="P256" s="45">
        <v>0.6</v>
      </c>
      <c r="Q256" s="52">
        <f t="shared" si="47"/>
        <v>60</v>
      </c>
    </row>
    <row r="257" spans="1:17">
      <c r="A257" s="27" t="s">
        <v>364</v>
      </c>
      <c r="B257" s="28"/>
      <c r="C257" s="28"/>
      <c r="D257" s="28"/>
      <c r="E257" s="29"/>
      <c r="F257" s="29">
        <f t="shared" ref="F257:K257" si="56">F258+F259</f>
        <v>6.3</v>
      </c>
      <c r="G257" s="28"/>
      <c r="H257" s="28"/>
      <c r="I257" s="28"/>
      <c r="J257" s="29">
        <f t="shared" si="56"/>
        <v>5.4</v>
      </c>
      <c r="K257" s="29">
        <f t="shared" si="56"/>
        <v>0.9</v>
      </c>
      <c r="L257" s="28"/>
      <c r="M257" s="41">
        <f t="shared" si="51"/>
        <v>6.3</v>
      </c>
      <c r="N257" s="20"/>
      <c r="O257" s="20">
        <f t="shared" si="45"/>
        <v>6.3</v>
      </c>
      <c r="P257" s="60">
        <f>SUM(P258:P259)</f>
        <v>5.4</v>
      </c>
      <c r="Q257" s="52">
        <f t="shared" si="47"/>
        <v>85.7142857142857</v>
      </c>
    </row>
    <row r="258" s="1" customFormat="1" spans="1:17">
      <c r="A258" s="27" t="s">
        <v>365</v>
      </c>
      <c r="B258" s="28"/>
      <c r="C258" s="28"/>
      <c r="D258" s="28"/>
      <c r="E258" s="29"/>
      <c r="F258" s="29">
        <v>5.4</v>
      </c>
      <c r="G258" s="28"/>
      <c r="H258" s="28"/>
      <c r="I258" s="28"/>
      <c r="J258" s="29">
        <v>5.4</v>
      </c>
      <c r="K258" s="29"/>
      <c r="L258" s="28"/>
      <c r="M258" s="41">
        <f t="shared" si="51"/>
        <v>5.4</v>
      </c>
      <c r="N258" s="20"/>
      <c r="O258" s="20">
        <f t="shared" si="45"/>
        <v>5.4</v>
      </c>
      <c r="P258" s="45">
        <v>1.1</v>
      </c>
      <c r="Q258" s="52">
        <f t="shared" si="47"/>
        <v>20.3703703703704</v>
      </c>
    </row>
    <row r="259" s="1" customFormat="1" spans="1:17">
      <c r="A259" s="27" t="s">
        <v>366</v>
      </c>
      <c r="B259" s="28"/>
      <c r="C259" s="28"/>
      <c r="D259" s="28"/>
      <c r="E259" s="29"/>
      <c r="F259" s="29">
        <v>0.9</v>
      </c>
      <c r="G259" s="28"/>
      <c r="H259" s="28"/>
      <c r="I259" s="28"/>
      <c r="J259" s="29"/>
      <c r="K259" s="29">
        <v>0.9</v>
      </c>
      <c r="L259" s="28"/>
      <c r="M259" s="41">
        <f t="shared" si="51"/>
        <v>0.9</v>
      </c>
      <c r="N259" s="20"/>
      <c r="O259" s="20">
        <f t="shared" si="45"/>
        <v>0.9</v>
      </c>
      <c r="P259" s="45">
        <v>4.3</v>
      </c>
      <c r="Q259" s="52">
        <f t="shared" si="47"/>
        <v>477.777777777778</v>
      </c>
    </row>
    <row r="260" spans="1:17">
      <c r="A260" s="27" t="s">
        <v>367</v>
      </c>
      <c r="B260" s="29">
        <f>B261+B262+B266+B269+B272+B275+B276</f>
        <v>3</v>
      </c>
      <c r="C260" s="29"/>
      <c r="D260" s="29">
        <f>D261+D262+D266+D269+D272+D275+D276</f>
        <v>1</v>
      </c>
      <c r="E260" s="29">
        <f>E261+E262+E266+E269+E272+E275+E276</f>
        <v>46</v>
      </c>
      <c r="F260" s="29">
        <f>F261+F262+F266+F269+F272+F275+F276</f>
        <v>48.8</v>
      </c>
      <c r="G260" s="29"/>
      <c r="H260" s="29"/>
      <c r="I260" s="29"/>
      <c r="J260" s="29">
        <f>J261+J262+J266+J269+J272+J275+J276</f>
        <v>38.3</v>
      </c>
      <c r="K260" s="29">
        <f>K261+K262+K266+K269+K272+K275+K276</f>
        <v>56.5</v>
      </c>
      <c r="L260" s="29"/>
      <c r="M260" s="41">
        <f t="shared" si="51"/>
        <v>94.8</v>
      </c>
      <c r="N260" s="20"/>
      <c r="O260" s="20">
        <f t="shared" si="45"/>
        <v>94.8</v>
      </c>
      <c r="P260" s="60">
        <f>SUM(P261:P262,P266,P269,P272,P275:P276)</f>
        <v>99.3</v>
      </c>
      <c r="Q260" s="52">
        <f t="shared" si="47"/>
        <v>104.746835443038</v>
      </c>
    </row>
    <row r="261" s="1" customFormat="1" spans="1:17">
      <c r="A261" s="27" t="s">
        <v>368</v>
      </c>
      <c r="B261" s="28">
        <v>3</v>
      </c>
      <c r="C261" s="28"/>
      <c r="D261" s="28"/>
      <c r="E261" s="29">
        <v>46</v>
      </c>
      <c r="F261" s="29"/>
      <c r="G261" s="28"/>
      <c r="H261" s="28"/>
      <c r="I261" s="28"/>
      <c r="J261" s="29">
        <v>33</v>
      </c>
      <c r="K261" s="29">
        <v>13</v>
      </c>
      <c r="L261" s="28"/>
      <c r="M261" s="41">
        <f t="shared" si="51"/>
        <v>46</v>
      </c>
      <c r="N261" s="20"/>
      <c r="O261" s="20">
        <f t="shared" si="45"/>
        <v>46</v>
      </c>
      <c r="P261" s="45">
        <v>53.9</v>
      </c>
      <c r="Q261" s="52">
        <f t="shared" si="47"/>
        <v>117.173913043478</v>
      </c>
    </row>
    <row r="262" spans="1:17">
      <c r="A262" s="27" t="s">
        <v>369</v>
      </c>
      <c r="B262" s="28"/>
      <c r="C262" s="28"/>
      <c r="D262" s="28"/>
      <c r="E262" s="29"/>
      <c r="F262" s="29">
        <f t="shared" ref="F262:K262" si="57">F263+F264+F265</f>
        <v>5</v>
      </c>
      <c r="G262" s="29"/>
      <c r="H262" s="29"/>
      <c r="I262" s="29"/>
      <c r="J262" s="29">
        <f t="shared" si="57"/>
        <v>0</v>
      </c>
      <c r="K262" s="29">
        <f t="shared" si="57"/>
        <v>5</v>
      </c>
      <c r="L262" s="29"/>
      <c r="M262" s="29">
        <f>M263+M264+M265</f>
        <v>5</v>
      </c>
      <c r="N262" s="20"/>
      <c r="O262" s="20">
        <f t="shared" si="45"/>
        <v>5</v>
      </c>
      <c r="P262" s="60">
        <f>SUM(P263:P265)</f>
        <v>8.6</v>
      </c>
      <c r="Q262" s="52">
        <f t="shared" si="47"/>
        <v>172</v>
      </c>
    </row>
    <row r="263" s="1" customFormat="1" spans="1:17">
      <c r="A263" s="33" t="s">
        <v>370</v>
      </c>
      <c r="B263" s="28"/>
      <c r="C263" s="28"/>
      <c r="D263" s="28"/>
      <c r="E263" s="29"/>
      <c r="F263" s="29">
        <v>2</v>
      </c>
      <c r="G263" s="28"/>
      <c r="H263" s="28"/>
      <c r="I263" s="28"/>
      <c r="J263" s="29"/>
      <c r="K263" s="29">
        <v>2</v>
      </c>
      <c r="L263" s="28"/>
      <c r="M263" s="41">
        <f t="shared" ref="M263:M279" si="58">E263+F263</f>
        <v>2</v>
      </c>
      <c r="N263" s="20"/>
      <c r="O263" s="20">
        <f t="shared" si="45"/>
        <v>2</v>
      </c>
      <c r="P263" s="45">
        <v>5.5</v>
      </c>
      <c r="Q263" s="52">
        <f t="shared" si="47"/>
        <v>275</v>
      </c>
    </row>
    <row r="264" s="1" customFormat="1" spans="1:17">
      <c r="A264" s="27" t="s">
        <v>371</v>
      </c>
      <c r="B264" s="28"/>
      <c r="C264" s="28"/>
      <c r="D264" s="28"/>
      <c r="E264" s="29"/>
      <c r="F264" s="29">
        <v>1.5</v>
      </c>
      <c r="G264" s="28"/>
      <c r="H264" s="28"/>
      <c r="I264" s="28"/>
      <c r="J264" s="29"/>
      <c r="K264" s="29">
        <v>1.5</v>
      </c>
      <c r="L264" s="28"/>
      <c r="M264" s="41">
        <f t="shared" si="58"/>
        <v>1.5</v>
      </c>
      <c r="N264" s="20"/>
      <c r="O264" s="20">
        <f t="shared" ref="O264:O308" si="59">M264+N264</f>
        <v>1.5</v>
      </c>
      <c r="P264" s="45">
        <v>0.5</v>
      </c>
      <c r="Q264" s="52">
        <f t="shared" si="47"/>
        <v>33.3333333333333</v>
      </c>
    </row>
    <row r="265" s="1" customFormat="1" spans="1:17">
      <c r="A265" s="27" t="s">
        <v>372</v>
      </c>
      <c r="B265" s="28"/>
      <c r="C265" s="28"/>
      <c r="D265" s="28"/>
      <c r="E265" s="29"/>
      <c r="F265" s="29">
        <v>1.5</v>
      </c>
      <c r="G265" s="28"/>
      <c r="H265" s="28"/>
      <c r="I265" s="28"/>
      <c r="J265" s="29"/>
      <c r="K265" s="29">
        <v>1.5</v>
      </c>
      <c r="L265" s="28"/>
      <c r="M265" s="41">
        <f t="shared" si="58"/>
        <v>1.5</v>
      </c>
      <c r="N265" s="20"/>
      <c r="O265" s="20">
        <f t="shared" si="59"/>
        <v>1.5</v>
      </c>
      <c r="P265" s="45">
        <v>2.6</v>
      </c>
      <c r="Q265" s="52">
        <f t="shared" si="47"/>
        <v>173.333333333333</v>
      </c>
    </row>
    <row r="266" s="1" customFormat="1" spans="1:17">
      <c r="A266" s="27" t="s">
        <v>373</v>
      </c>
      <c r="B266" s="28"/>
      <c r="C266" s="28"/>
      <c r="D266" s="28"/>
      <c r="E266" s="29"/>
      <c r="F266" s="29">
        <f>F267+F268</f>
        <v>7</v>
      </c>
      <c r="G266" s="28"/>
      <c r="H266" s="28"/>
      <c r="I266" s="28"/>
      <c r="J266" s="29"/>
      <c r="K266" s="29">
        <f>K267+K268</f>
        <v>7</v>
      </c>
      <c r="L266" s="28"/>
      <c r="M266" s="41">
        <f t="shared" si="58"/>
        <v>7</v>
      </c>
      <c r="N266" s="20"/>
      <c r="O266" s="20">
        <f t="shared" si="59"/>
        <v>7</v>
      </c>
      <c r="P266" s="45">
        <f>SUM(P267:P268)</f>
        <v>0.5</v>
      </c>
      <c r="Q266" s="52">
        <f t="shared" ref="Q266:Q281" si="60">P266/O266*100</f>
        <v>7.14285714285714</v>
      </c>
    </row>
    <row r="267" s="1" customFormat="1" spans="1:17">
      <c r="A267" s="27" t="s">
        <v>374</v>
      </c>
      <c r="B267" s="28"/>
      <c r="C267" s="28"/>
      <c r="D267" s="28"/>
      <c r="E267" s="29"/>
      <c r="F267" s="29">
        <v>5</v>
      </c>
      <c r="G267" s="28"/>
      <c r="H267" s="28"/>
      <c r="I267" s="28"/>
      <c r="J267" s="29"/>
      <c r="K267" s="29">
        <v>5</v>
      </c>
      <c r="L267" s="28"/>
      <c r="M267" s="41">
        <f t="shared" si="58"/>
        <v>5</v>
      </c>
      <c r="N267" s="20"/>
      <c r="O267" s="20">
        <f t="shared" si="59"/>
        <v>5</v>
      </c>
      <c r="P267" s="45">
        <v>0</v>
      </c>
      <c r="Q267" s="52">
        <f t="shared" si="60"/>
        <v>0</v>
      </c>
    </row>
    <row r="268" s="1" customFormat="1" spans="1:17">
      <c r="A268" s="27" t="s">
        <v>375</v>
      </c>
      <c r="B268" s="28"/>
      <c r="C268" s="28"/>
      <c r="D268" s="28"/>
      <c r="E268" s="29"/>
      <c r="F268" s="29">
        <v>2</v>
      </c>
      <c r="G268" s="28"/>
      <c r="H268" s="28"/>
      <c r="I268" s="28"/>
      <c r="J268" s="29"/>
      <c r="K268" s="29">
        <v>2</v>
      </c>
      <c r="L268" s="28"/>
      <c r="M268" s="41">
        <f t="shared" si="58"/>
        <v>2</v>
      </c>
      <c r="N268" s="20"/>
      <c r="O268" s="20">
        <f t="shared" si="59"/>
        <v>2</v>
      </c>
      <c r="P268" s="45">
        <v>0.5</v>
      </c>
      <c r="Q268" s="52">
        <f t="shared" si="60"/>
        <v>25</v>
      </c>
    </row>
    <row r="269" s="1" customFormat="1" spans="1:17">
      <c r="A269" s="27" t="s">
        <v>376</v>
      </c>
      <c r="B269" s="28"/>
      <c r="C269" s="28"/>
      <c r="D269" s="28"/>
      <c r="E269" s="29"/>
      <c r="F269" s="29">
        <f>F270+F271</f>
        <v>4</v>
      </c>
      <c r="G269" s="28"/>
      <c r="H269" s="28"/>
      <c r="I269" s="28"/>
      <c r="J269" s="29"/>
      <c r="K269" s="29">
        <f>K270+K271</f>
        <v>4</v>
      </c>
      <c r="L269" s="28"/>
      <c r="M269" s="41">
        <f t="shared" si="58"/>
        <v>4</v>
      </c>
      <c r="N269" s="20"/>
      <c r="O269" s="20">
        <f t="shared" si="59"/>
        <v>4</v>
      </c>
      <c r="P269" s="45">
        <f>SUM(P270:P271)</f>
        <v>0.5</v>
      </c>
      <c r="Q269" s="52">
        <f t="shared" si="60"/>
        <v>12.5</v>
      </c>
    </row>
    <row r="270" s="1" customFormat="1" spans="1:17">
      <c r="A270" s="27" t="s">
        <v>377</v>
      </c>
      <c r="B270" s="28"/>
      <c r="C270" s="28"/>
      <c r="D270" s="28"/>
      <c r="E270" s="29"/>
      <c r="F270" s="29">
        <v>1</v>
      </c>
      <c r="G270" s="28"/>
      <c r="H270" s="28"/>
      <c r="I270" s="28"/>
      <c r="J270" s="29"/>
      <c r="K270" s="29">
        <v>1</v>
      </c>
      <c r="L270" s="28"/>
      <c r="M270" s="41">
        <f t="shared" si="58"/>
        <v>1</v>
      </c>
      <c r="N270" s="20"/>
      <c r="O270" s="20">
        <f t="shared" si="59"/>
        <v>1</v>
      </c>
      <c r="P270" s="45">
        <v>0.5</v>
      </c>
      <c r="Q270" s="52">
        <f t="shared" si="60"/>
        <v>50</v>
      </c>
    </row>
    <row r="271" s="1" customFormat="1" spans="1:17">
      <c r="A271" s="27" t="s">
        <v>378</v>
      </c>
      <c r="B271" s="28"/>
      <c r="C271" s="28"/>
      <c r="D271" s="28"/>
      <c r="E271" s="29"/>
      <c r="F271" s="29">
        <v>3</v>
      </c>
      <c r="G271" s="28"/>
      <c r="H271" s="28"/>
      <c r="I271" s="28"/>
      <c r="J271" s="29"/>
      <c r="K271" s="29">
        <v>3</v>
      </c>
      <c r="L271" s="28"/>
      <c r="M271" s="41">
        <f t="shared" si="58"/>
        <v>3</v>
      </c>
      <c r="N271" s="20"/>
      <c r="O271" s="20">
        <f t="shared" si="59"/>
        <v>3</v>
      </c>
      <c r="P271" s="45">
        <v>0</v>
      </c>
      <c r="Q271" s="52">
        <f t="shared" si="60"/>
        <v>0</v>
      </c>
    </row>
    <row r="272" s="1" customFormat="1" spans="1:17">
      <c r="A272" s="27" t="s">
        <v>379</v>
      </c>
      <c r="B272" s="28"/>
      <c r="C272" s="28"/>
      <c r="D272" s="28"/>
      <c r="E272" s="29"/>
      <c r="F272" s="29">
        <f>F273+F274</f>
        <v>3.3</v>
      </c>
      <c r="G272" s="28"/>
      <c r="H272" s="28"/>
      <c r="I272" s="28"/>
      <c r="J272" s="29"/>
      <c r="K272" s="29">
        <f>K273+K274</f>
        <v>3.3</v>
      </c>
      <c r="L272" s="28"/>
      <c r="M272" s="41">
        <f t="shared" si="58"/>
        <v>3.3</v>
      </c>
      <c r="N272" s="20"/>
      <c r="O272" s="20">
        <f t="shared" si="59"/>
        <v>3.3</v>
      </c>
      <c r="P272" s="45">
        <f>SUM(P273:P274)</f>
        <v>7.6</v>
      </c>
      <c r="Q272" s="52">
        <f t="shared" si="60"/>
        <v>230.30303030303</v>
      </c>
    </row>
    <row r="273" s="1" customFormat="1" spans="1:17">
      <c r="A273" s="27" t="s">
        <v>380</v>
      </c>
      <c r="B273" s="28"/>
      <c r="C273" s="28"/>
      <c r="D273" s="28"/>
      <c r="E273" s="29"/>
      <c r="F273" s="29">
        <v>3</v>
      </c>
      <c r="G273" s="28"/>
      <c r="H273" s="28"/>
      <c r="I273" s="28"/>
      <c r="J273" s="29"/>
      <c r="K273" s="29">
        <v>3</v>
      </c>
      <c r="L273" s="28"/>
      <c r="M273" s="41">
        <f t="shared" si="58"/>
        <v>3</v>
      </c>
      <c r="N273" s="20"/>
      <c r="O273" s="20">
        <f t="shared" si="59"/>
        <v>3</v>
      </c>
      <c r="P273" s="45">
        <v>7.6</v>
      </c>
      <c r="Q273" s="52">
        <f t="shared" si="60"/>
        <v>253.333333333333</v>
      </c>
    </row>
    <row r="274" s="1" customFormat="1" spans="1:17">
      <c r="A274" s="27" t="s">
        <v>381</v>
      </c>
      <c r="B274" s="28"/>
      <c r="C274" s="28"/>
      <c r="D274" s="28"/>
      <c r="E274" s="29"/>
      <c r="F274" s="29">
        <v>0.3</v>
      </c>
      <c r="G274" s="28"/>
      <c r="H274" s="28"/>
      <c r="I274" s="28"/>
      <c r="J274" s="29"/>
      <c r="K274" s="29">
        <v>0.3</v>
      </c>
      <c r="L274" s="28"/>
      <c r="M274" s="41">
        <f t="shared" si="58"/>
        <v>0.3</v>
      </c>
      <c r="N274" s="20"/>
      <c r="O274" s="20">
        <f t="shared" si="59"/>
        <v>0.3</v>
      </c>
      <c r="P274" s="45">
        <v>0</v>
      </c>
      <c r="Q274" s="52">
        <f t="shared" si="60"/>
        <v>0</v>
      </c>
    </row>
    <row r="275" s="1" customFormat="1" spans="1:17">
      <c r="A275" s="27" t="s">
        <v>382</v>
      </c>
      <c r="B275" s="28"/>
      <c r="C275" s="28"/>
      <c r="D275" s="28">
        <v>1</v>
      </c>
      <c r="E275" s="29"/>
      <c r="F275" s="29">
        <v>4.5</v>
      </c>
      <c r="G275" s="28"/>
      <c r="H275" s="28"/>
      <c r="I275" s="28"/>
      <c r="J275" s="29"/>
      <c r="K275" s="29">
        <v>4.5</v>
      </c>
      <c r="L275" s="28"/>
      <c r="M275" s="41">
        <f t="shared" si="58"/>
        <v>4.5</v>
      </c>
      <c r="N275" s="20"/>
      <c r="O275" s="20">
        <f t="shared" si="59"/>
        <v>4.5</v>
      </c>
      <c r="P275" s="45">
        <v>5.2</v>
      </c>
      <c r="Q275" s="52">
        <f t="shared" si="60"/>
        <v>115.555555555556</v>
      </c>
    </row>
    <row r="276" s="1" customFormat="1" spans="1:17">
      <c r="A276" s="27" t="s">
        <v>383</v>
      </c>
      <c r="B276" s="28"/>
      <c r="C276" s="28"/>
      <c r="D276" s="28"/>
      <c r="E276" s="29"/>
      <c r="F276" s="29">
        <f t="shared" ref="F276:K276" si="61">F277+F278+F279</f>
        <v>25</v>
      </c>
      <c r="G276" s="28"/>
      <c r="H276" s="28"/>
      <c r="I276" s="28"/>
      <c r="J276" s="29">
        <f t="shared" si="61"/>
        <v>5.3</v>
      </c>
      <c r="K276" s="29">
        <f t="shared" si="61"/>
        <v>19.7</v>
      </c>
      <c r="L276" s="28"/>
      <c r="M276" s="41">
        <f t="shared" si="58"/>
        <v>25</v>
      </c>
      <c r="N276" s="20"/>
      <c r="O276" s="20">
        <f t="shared" si="59"/>
        <v>25</v>
      </c>
      <c r="P276" s="45">
        <f>SUM(P277:P279)</f>
        <v>23</v>
      </c>
      <c r="Q276" s="52">
        <f t="shared" si="60"/>
        <v>92</v>
      </c>
    </row>
    <row r="277" s="1" customFormat="1" spans="1:17">
      <c r="A277" s="27" t="s">
        <v>384</v>
      </c>
      <c r="B277" s="28"/>
      <c r="C277" s="28"/>
      <c r="D277" s="28"/>
      <c r="E277" s="29"/>
      <c r="F277" s="29">
        <v>18</v>
      </c>
      <c r="G277" s="28"/>
      <c r="H277" s="28"/>
      <c r="I277" s="28"/>
      <c r="J277" s="29">
        <v>5.3</v>
      </c>
      <c r="K277" s="29">
        <v>12.7</v>
      </c>
      <c r="L277" s="28"/>
      <c r="M277" s="41">
        <f t="shared" si="58"/>
        <v>18</v>
      </c>
      <c r="N277" s="20"/>
      <c r="O277" s="20">
        <f t="shared" si="59"/>
        <v>18</v>
      </c>
      <c r="P277" s="45">
        <v>19.3</v>
      </c>
      <c r="Q277" s="52">
        <f t="shared" si="60"/>
        <v>107.222222222222</v>
      </c>
    </row>
    <row r="278" s="1" customFormat="1" spans="1:17">
      <c r="A278" s="27" t="s">
        <v>385</v>
      </c>
      <c r="B278" s="28"/>
      <c r="C278" s="28"/>
      <c r="D278" s="28"/>
      <c r="E278" s="29"/>
      <c r="F278" s="29">
        <v>2</v>
      </c>
      <c r="G278" s="28"/>
      <c r="H278" s="28"/>
      <c r="I278" s="28"/>
      <c r="J278" s="29"/>
      <c r="K278" s="29">
        <v>2</v>
      </c>
      <c r="L278" s="28"/>
      <c r="M278" s="41">
        <f t="shared" si="58"/>
        <v>2</v>
      </c>
      <c r="N278" s="20"/>
      <c r="O278" s="20">
        <f t="shared" si="59"/>
        <v>2</v>
      </c>
      <c r="P278" s="45">
        <v>0.6</v>
      </c>
      <c r="Q278" s="52">
        <f t="shared" si="60"/>
        <v>30</v>
      </c>
    </row>
    <row r="279" s="1" customFormat="1" spans="1:17">
      <c r="A279" s="27" t="s">
        <v>386</v>
      </c>
      <c r="B279" s="28"/>
      <c r="C279" s="28"/>
      <c r="D279" s="28"/>
      <c r="E279" s="29"/>
      <c r="F279" s="29">
        <v>5</v>
      </c>
      <c r="G279" s="28"/>
      <c r="H279" s="28"/>
      <c r="I279" s="28"/>
      <c r="J279" s="29"/>
      <c r="K279" s="29">
        <v>5</v>
      </c>
      <c r="L279" s="28"/>
      <c r="M279" s="41">
        <f t="shared" si="58"/>
        <v>5</v>
      </c>
      <c r="N279" s="20"/>
      <c r="O279" s="20">
        <f t="shared" si="59"/>
        <v>5</v>
      </c>
      <c r="P279" s="45">
        <v>3.1</v>
      </c>
      <c r="Q279" s="52">
        <f t="shared" si="60"/>
        <v>62</v>
      </c>
    </row>
    <row r="280" s="4" customFormat="1" spans="1:17">
      <c r="A280" s="26" t="s">
        <v>387</v>
      </c>
      <c r="B280" s="24">
        <f t="shared" ref="B280:K280" si="62">B281+B283</f>
        <v>0</v>
      </c>
      <c r="C280" s="24"/>
      <c r="D280" s="24">
        <f t="shared" si="62"/>
        <v>1</v>
      </c>
      <c r="E280" s="25">
        <f t="shared" si="62"/>
        <v>2.9</v>
      </c>
      <c r="F280" s="24">
        <f t="shared" si="62"/>
        <v>3141.8</v>
      </c>
      <c r="G280" s="24">
        <f t="shared" si="62"/>
        <v>4163.8</v>
      </c>
      <c r="H280" s="24">
        <f t="shared" si="62"/>
        <v>786.7</v>
      </c>
      <c r="I280" s="24">
        <f t="shared" si="62"/>
        <v>3099.3</v>
      </c>
      <c r="J280" s="25">
        <f t="shared" si="62"/>
        <v>2948.1</v>
      </c>
      <c r="K280" s="24">
        <f t="shared" si="62"/>
        <v>196.6</v>
      </c>
      <c r="L280" s="24"/>
      <c r="M280" s="24">
        <f>M281+M283</f>
        <v>3144.7</v>
      </c>
      <c r="N280" s="38">
        <f>SUM(N281,N283)</f>
        <v>-761.5</v>
      </c>
      <c r="O280" s="38">
        <f t="shared" si="59"/>
        <v>2383.2</v>
      </c>
      <c r="P280" s="40">
        <f>SUM(P281,P283)</f>
        <v>711.1</v>
      </c>
      <c r="Q280" s="49">
        <f t="shared" si="60"/>
        <v>29.8380328969453</v>
      </c>
    </row>
    <row r="281" s="1" customFormat="1" spans="1:17">
      <c r="A281" s="27" t="s">
        <v>388</v>
      </c>
      <c r="B281" s="28"/>
      <c r="C281" s="28"/>
      <c r="D281" s="28"/>
      <c r="E281" s="29"/>
      <c r="F281" s="29">
        <f>F282</f>
        <v>1.5</v>
      </c>
      <c r="G281" s="29"/>
      <c r="H281" s="29"/>
      <c r="I281" s="29"/>
      <c r="J281" s="29"/>
      <c r="K281" s="29">
        <f>K282</f>
        <v>1.5</v>
      </c>
      <c r="L281" s="29"/>
      <c r="M281" s="29">
        <f>M282</f>
        <v>1.5</v>
      </c>
      <c r="N281" s="20"/>
      <c r="O281" s="20">
        <f t="shared" si="59"/>
        <v>1.5</v>
      </c>
      <c r="P281" s="45">
        <f>SUM(P282)</f>
        <v>0</v>
      </c>
      <c r="Q281" s="52">
        <f t="shared" si="60"/>
        <v>0</v>
      </c>
    </row>
    <row r="282" s="1" customFormat="1" spans="1:17">
      <c r="A282" s="27" t="s">
        <v>389</v>
      </c>
      <c r="B282" s="28"/>
      <c r="C282" s="28"/>
      <c r="D282" s="28"/>
      <c r="E282" s="29"/>
      <c r="F282" s="29">
        <v>1.5</v>
      </c>
      <c r="G282" s="28"/>
      <c r="H282" s="28"/>
      <c r="I282" s="28"/>
      <c r="J282" s="29"/>
      <c r="K282" s="29">
        <v>1.5</v>
      </c>
      <c r="L282" s="28"/>
      <c r="M282" s="41">
        <f t="shared" ref="M282:M307" si="63">E282+F282</f>
        <v>1.5</v>
      </c>
      <c r="N282" s="20"/>
      <c r="O282" s="20">
        <f t="shared" si="59"/>
        <v>1.5</v>
      </c>
      <c r="P282" s="45">
        <v>0</v>
      </c>
      <c r="Q282" s="52">
        <f t="shared" ref="Q282:Q287" si="64">P282/O282*100</f>
        <v>0</v>
      </c>
    </row>
    <row r="283" s="1" customFormat="1" spans="1:17">
      <c r="A283" s="27" t="s">
        <v>390</v>
      </c>
      <c r="B283" s="28"/>
      <c r="C283" s="28"/>
      <c r="D283" s="28">
        <f>D284+D289+D290+D291+D292+D293+D294+D295+D296+D297+D298+D299+D300+D301+D302+D304+D303</f>
        <v>1</v>
      </c>
      <c r="E283" s="29">
        <f t="shared" ref="E283:K283" si="65">SUM(E284,E288:E307)</f>
        <v>2.9</v>
      </c>
      <c r="F283" s="29">
        <f t="shared" si="65"/>
        <v>3140.3</v>
      </c>
      <c r="G283" s="29">
        <f t="shared" si="65"/>
        <v>4163.8</v>
      </c>
      <c r="H283" s="29">
        <f t="shared" si="65"/>
        <v>786.7</v>
      </c>
      <c r="I283" s="29">
        <f t="shared" si="65"/>
        <v>3099.3</v>
      </c>
      <c r="J283" s="29">
        <f t="shared" si="65"/>
        <v>2948.1</v>
      </c>
      <c r="K283" s="29">
        <f t="shared" si="65"/>
        <v>195.1</v>
      </c>
      <c r="L283" s="29"/>
      <c r="M283" s="41">
        <f t="shared" si="63"/>
        <v>3143.2</v>
      </c>
      <c r="N283" s="20">
        <f>SUM(N284,N288:N308)</f>
        <v>-761.5</v>
      </c>
      <c r="O283" s="20">
        <f t="shared" si="59"/>
        <v>2381.7</v>
      </c>
      <c r="P283" s="45">
        <f>SUM(P284,P288:P310)</f>
        <v>711.1</v>
      </c>
      <c r="Q283" s="52">
        <f t="shared" si="64"/>
        <v>29.8568249569635</v>
      </c>
    </row>
    <row r="284" s="1" customFormat="1" spans="1:17">
      <c r="A284" s="27" t="s">
        <v>391</v>
      </c>
      <c r="B284" s="28"/>
      <c r="C284" s="28"/>
      <c r="D284" s="28">
        <f t="shared" ref="D284:K284" si="66">D285+D286+D287</f>
        <v>1</v>
      </c>
      <c r="E284" s="28">
        <f t="shared" si="66"/>
        <v>2.9</v>
      </c>
      <c r="F284" s="29">
        <f t="shared" si="66"/>
        <v>572.7</v>
      </c>
      <c r="G284" s="28">
        <f t="shared" si="66"/>
        <v>620</v>
      </c>
      <c r="H284" s="28">
        <f t="shared" si="66"/>
        <v>60.3</v>
      </c>
      <c r="I284" s="28">
        <f t="shared" si="66"/>
        <v>559.7</v>
      </c>
      <c r="J284" s="29">
        <f t="shared" si="66"/>
        <v>559.7</v>
      </c>
      <c r="K284" s="29">
        <f t="shared" si="66"/>
        <v>15.9</v>
      </c>
      <c r="L284" s="28"/>
      <c r="M284" s="41">
        <f t="shared" si="63"/>
        <v>575.6</v>
      </c>
      <c r="N284" s="20">
        <f>SUM(N285:N287)</f>
        <v>-80</v>
      </c>
      <c r="O284" s="20">
        <f t="shared" si="59"/>
        <v>495.6</v>
      </c>
      <c r="P284" s="45">
        <f>SUM(P285:P287)</f>
        <v>259.9</v>
      </c>
      <c r="Q284" s="52">
        <f t="shared" si="64"/>
        <v>52.4414850686037</v>
      </c>
    </row>
    <row r="285" s="1" customFormat="1" spans="1:17">
      <c r="A285" s="27" t="s">
        <v>392</v>
      </c>
      <c r="B285" s="28"/>
      <c r="C285" s="28"/>
      <c r="D285" s="28">
        <v>1</v>
      </c>
      <c r="E285" s="29">
        <v>2.9</v>
      </c>
      <c r="F285" s="29"/>
      <c r="G285" s="28"/>
      <c r="H285" s="28"/>
      <c r="I285" s="28"/>
      <c r="J285" s="29"/>
      <c r="K285" s="29">
        <v>2.9</v>
      </c>
      <c r="L285" s="28"/>
      <c r="M285" s="41">
        <f t="shared" si="63"/>
        <v>2.9</v>
      </c>
      <c r="N285" s="20"/>
      <c r="O285" s="20">
        <f t="shared" si="59"/>
        <v>2.9</v>
      </c>
      <c r="P285" s="45">
        <v>2.9</v>
      </c>
      <c r="Q285" s="52">
        <f t="shared" si="64"/>
        <v>100</v>
      </c>
    </row>
    <row r="286" s="1" customFormat="1" spans="1:17">
      <c r="A286" s="27" t="s">
        <v>393</v>
      </c>
      <c r="B286" s="28"/>
      <c r="C286" s="28"/>
      <c r="D286" s="28"/>
      <c r="E286" s="29"/>
      <c r="F286" s="29">
        <v>13</v>
      </c>
      <c r="G286" s="28"/>
      <c r="H286" s="28"/>
      <c r="I286" s="28"/>
      <c r="J286" s="29"/>
      <c r="K286" s="29">
        <v>13</v>
      </c>
      <c r="L286" s="28"/>
      <c r="M286" s="41">
        <f t="shared" si="63"/>
        <v>13</v>
      </c>
      <c r="N286" s="20"/>
      <c r="O286" s="20">
        <f t="shared" si="59"/>
        <v>13</v>
      </c>
      <c r="P286" s="45">
        <v>25.8</v>
      </c>
      <c r="Q286" s="52">
        <f t="shared" si="64"/>
        <v>198.461538461538</v>
      </c>
    </row>
    <row r="287" s="5" customFormat="1" spans="1:17">
      <c r="A287" s="30" t="s">
        <v>42</v>
      </c>
      <c r="B287" s="31"/>
      <c r="C287" s="31"/>
      <c r="D287" s="31"/>
      <c r="E287" s="32"/>
      <c r="F287" s="32">
        <v>559.7</v>
      </c>
      <c r="G287" s="31">
        <v>620</v>
      </c>
      <c r="H287" s="31">
        <v>60.3</v>
      </c>
      <c r="I287" s="31">
        <v>559.7</v>
      </c>
      <c r="J287" s="32">
        <v>559.7</v>
      </c>
      <c r="K287" s="32"/>
      <c r="L287" s="31"/>
      <c r="M287" s="42">
        <f t="shared" si="63"/>
        <v>559.7</v>
      </c>
      <c r="N287" s="43">
        <v>-80</v>
      </c>
      <c r="O287" s="43">
        <f t="shared" si="59"/>
        <v>479.7</v>
      </c>
      <c r="P287" s="44">
        <v>231.2</v>
      </c>
      <c r="Q287" s="51">
        <f t="shared" si="64"/>
        <v>48.1967896602043</v>
      </c>
    </row>
    <row r="288" s="1" customFormat="1" spans="1:17">
      <c r="A288" s="27" t="s">
        <v>394</v>
      </c>
      <c r="B288" s="28"/>
      <c r="C288" s="28"/>
      <c r="D288" s="28"/>
      <c r="E288" s="29"/>
      <c r="F288" s="29">
        <v>130</v>
      </c>
      <c r="G288" s="28">
        <v>130</v>
      </c>
      <c r="H288" s="28"/>
      <c r="I288" s="28">
        <v>130</v>
      </c>
      <c r="J288" s="29"/>
      <c r="K288" s="29">
        <v>130</v>
      </c>
      <c r="L288" s="28"/>
      <c r="M288" s="41">
        <f t="shared" si="63"/>
        <v>130</v>
      </c>
      <c r="N288" s="20">
        <v>-130</v>
      </c>
      <c r="O288" s="20">
        <f t="shared" si="59"/>
        <v>0</v>
      </c>
      <c r="P288" s="45">
        <v>0</v>
      </c>
      <c r="Q288" s="52"/>
    </row>
    <row r="289" s="1" customFormat="1" spans="1:17">
      <c r="A289" s="27" t="s">
        <v>395</v>
      </c>
      <c r="B289" s="28"/>
      <c r="C289" s="28"/>
      <c r="D289" s="28"/>
      <c r="E289" s="29"/>
      <c r="F289" s="29">
        <v>28</v>
      </c>
      <c r="G289" s="28"/>
      <c r="H289" s="28"/>
      <c r="I289" s="28"/>
      <c r="J289" s="29">
        <v>14</v>
      </c>
      <c r="K289" s="29">
        <v>14</v>
      </c>
      <c r="L289" s="28"/>
      <c r="M289" s="41">
        <f t="shared" si="63"/>
        <v>28</v>
      </c>
      <c r="N289" s="20"/>
      <c r="O289" s="20">
        <f t="shared" si="59"/>
        <v>28</v>
      </c>
      <c r="P289" s="45">
        <v>166</v>
      </c>
      <c r="Q289" s="52">
        <f>P289/O289*100</f>
        <v>592.857142857143</v>
      </c>
    </row>
    <row r="290" s="1" customFormat="1" spans="1:17">
      <c r="A290" s="27" t="s">
        <v>396</v>
      </c>
      <c r="B290" s="28"/>
      <c r="C290" s="28"/>
      <c r="D290" s="28"/>
      <c r="E290" s="29"/>
      <c r="F290" s="29">
        <v>100</v>
      </c>
      <c r="G290" s="28">
        <v>180</v>
      </c>
      <c r="H290" s="28"/>
      <c r="I290" s="28">
        <v>100</v>
      </c>
      <c r="J290" s="29">
        <v>100</v>
      </c>
      <c r="K290" s="29"/>
      <c r="L290" s="28"/>
      <c r="M290" s="41">
        <f t="shared" si="63"/>
        <v>100</v>
      </c>
      <c r="N290" s="20">
        <v>-100</v>
      </c>
      <c r="O290" s="20">
        <f t="shared" si="59"/>
        <v>0</v>
      </c>
      <c r="P290" s="45">
        <v>0</v>
      </c>
      <c r="Q290" s="52"/>
    </row>
    <row r="291" s="5" customFormat="1" spans="1:17">
      <c r="A291" s="30" t="s">
        <v>397</v>
      </c>
      <c r="B291" s="31"/>
      <c r="C291" s="31"/>
      <c r="D291" s="31"/>
      <c r="E291" s="32"/>
      <c r="F291" s="32">
        <v>29.8</v>
      </c>
      <c r="G291" s="31">
        <v>45</v>
      </c>
      <c r="H291" s="31">
        <v>15.2</v>
      </c>
      <c r="I291" s="31">
        <v>29.8</v>
      </c>
      <c r="J291" s="32"/>
      <c r="K291" s="31">
        <v>29.8</v>
      </c>
      <c r="L291" s="31"/>
      <c r="M291" s="42">
        <f t="shared" si="63"/>
        <v>29.8</v>
      </c>
      <c r="N291" s="43"/>
      <c r="O291" s="43">
        <f t="shared" si="59"/>
        <v>29.8</v>
      </c>
      <c r="P291" s="44">
        <v>3.9</v>
      </c>
      <c r="Q291" s="51">
        <f>P291/O291*100</f>
        <v>13.0872483221477</v>
      </c>
    </row>
    <row r="292" s="1" customFormat="1" spans="1:17">
      <c r="A292" s="27" t="s">
        <v>398</v>
      </c>
      <c r="B292" s="28"/>
      <c r="C292" s="28"/>
      <c r="D292" s="28"/>
      <c r="E292" s="29"/>
      <c r="F292" s="29">
        <v>5.4</v>
      </c>
      <c r="G292" s="28">
        <v>35</v>
      </c>
      <c r="H292" s="28">
        <v>29.6</v>
      </c>
      <c r="I292" s="28">
        <v>5.4</v>
      </c>
      <c r="J292" s="29"/>
      <c r="K292" s="28">
        <v>5.4</v>
      </c>
      <c r="L292" s="28"/>
      <c r="M292" s="41">
        <f t="shared" si="63"/>
        <v>5.4</v>
      </c>
      <c r="N292" s="20"/>
      <c r="O292" s="20">
        <f t="shared" si="59"/>
        <v>5.4</v>
      </c>
      <c r="P292" s="45">
        <v>0</v>
      </c>
      <c r="Q292" s="52">
        <f>P292/O292*100</f>
        <v>0</v>
      </c>
    </row>
    <row r="293" s="5" customFormat="1" spans="1:17">
      <c r="A293" s="30" t="s">
        <v>399</v>
      </c>
      <c r="B293" s="31"/>
      <c r="C293" s="31"/>
      <c r="D293" s="31"/>
      <c r="E293" s="32"/>
      <c r="F293" s="32">
        <v>51</v>
      </c>
      <c r="G293" s="31">
        <v>124.4</v>
      </c>
      <c r="H293" s="31">
        <v>61</v>
      </c>
      <c r="I293" s="31">
        <v>51</v>
      </c>
      <c r="J293" s="31">
        <v>51</v>
      </c>
      <c r="K293" s="32"/>
      <c r="L293" s="31"/>
      <c r="M293" s="42">
        <f t="shared" si="63"/>
        <v>51</v>
      </c>
      <c r="N293" s="43"/>
      <c r="O293" s="43">
        <f t="shared" si="59"/>
        <v>51</v>
      </c>
      <c r="P293" s="44">
        <v>1.5</v>
      </c>
      <c r="Q293" s="51">
        <f>P293/O293*100</f>
        <v>2.94117647058823</v>
      </c>
    </row>
    <row r="294" s="5" customFormat="1" spans="1:17">
      <c r="A294" s="30" t="s">
        <v>400</v>
      </c>
      <c r="B294" s="31"/>
      <c r="C294" s="31"/>
      <c r="D294" s="31"/>
      <c r="E294" s="32"/>
      <c r="F294" s="32">
        <v>86.7</v>
      </c>
      <c r="G294" s="31">
        <v>183.8</v>
      </c>
      <c r="H294" s="31">
        <v>82.2</v>
      </c>
      <c r="I294" s="31">
        <v>86.7</v>
      </c>
      <c r="J294" s="31">
        <v>86.7</v>
      </c>
      <c r="K294" s="32"/>
      <c r="L294" s="31"/>
      <c r="M294" s="42">
        <f t="shared" si="63"/>
        <v>86.7</v>
      </c>
      <c r="N294" s="43"/>
      <c r="O294" s="43">
        <f t="shared" si="59"/>
        <v>86.7</v>
      </c>
      <c r="P294" s="44">
        <v>2.2</v>
      </c>
      <c r="Q294" s="51">
        <f t="shared" ref="Q294:Q299" si="67">P294/O294*100</f>
        <v>2.53748558246828</v>
      </c>
    </row>
    <row r="295" s="5" customFormat="1" spans="1:17">
      <c r="A295" s="30" t="s">
        <v>401</v>
      </c>
      <c r="B295" s="31"/>
      <c r="C295" s="31"/>
      <c r="D295" s="31"/>
      <c r="E295" s="32"/>
      <c r="F295" s="32">
        <v>115.1</v>
      </c>
      <c r="G295" s="31">
        <v>303</v>
      </c>
      <c r="H295" s="31">
        <v>157.6</v>
      </c>
      <c r="I295" s="31">
        <v>115.1</v>
      </c>
      <c r="J295" s="32">
        <v>115.1</v>
      </c>
      <c r="K295" s="32"/>
      <c r="L295" s="31"/>
      <c r="M295" s="42">
        <f t="shared" si="63"/>
        <v>115.1</v>
      </c>
      <c r="N295" s="43"/>
      <c r="O295" s="43">
        <f t="shared" si="59"/>
        <v>115.1</v>
      </c>
      <c r="P295" s="44">
        <v>3.8</v>
      </c>
      <c r="Q295" s="51">
        <f t="shared" si="67"/>
        <v>3.30147697654214</v>
      </c>
    </row>
    <row r="296" s="5" customFormat="1" spans="1:17">
      <c r="A296" s="30" t="s">
        <v>402</v>
      </c>
      <c r="B296" s="31"/>
      <c r="C296" s="31"/>
      <c r="D296" s="31"/>
      <c r="E296" s="32"/>
      <c r="F296" s="32">
        <v>86.7</v>
      </c>
      <c r="G296" s="31">
        <v>241</v>
      </c>
      <c r="H296" s="31">
        <v>130.2</v>
      </c>
      <c r="I296" s="31">
        <v>86.7</v>
      </c>
      <c r="J296" s="32">
        <v>86.7</v>
      </c>
      <c r="K296" s="32"/>
      <c r="L296" s="31"/>
      <c r="M296" s="42">
        <f t="shared" si="63"/>
        <v>86.7</v>
      </c>
      <c r="N296" s="43"/>
      <c r="O296" s="43">
        <f t="shared" si="59"/>
        <v>86.7</v>
      </c>
      <c r="P296" s="44">
        <v>2.9</v>
      </c>
      <c r="Q296" s="51">
        <f t="shared" si="67"/>
        <v>3.34486735870819</v>
      </c>
    </row>
    <row r="297" s="5" customFormat="1" ht="14.85" customHeight="1" spans="1:17">
      <c r="A297" s="30" t="s">
        <v>403</v>
      </c>
      <c r="B297" s="31"/>
      <c r="C297" s="31"/>
      <c r="D297" s="31"/>
      <c r="E297" s="32"/>
      <c r="F297" s="32">
        <v>186.7</v>
      </c>
      <c r="G297" s="31">
        <v>250</v>
      </c>
      <c r="H297" s="31">
        <v>38.3</v>
      </c>
      <c r="I297" s="31">
        <v>186.7</v>
      </c>
      <c r="J297" s="32">
        <v>186.7</v>
      </c>
      <c r="K297" s="32"/>
      <c r="L297" s="31"/>
      <c r="M297" s="42">
        <f t="shared" si="63"/>
        <v>186.7</v>
      </c>
      <c r="N297" s="43"/>
      <c r="O297" s="43">
        <f t="shared" si="59"/>
        <v>186.7</v>
      </c>
      <c r="P297" s="44">
        <v>52.3</v>
      </c>
      <c r="Q297" s="51">
        <f t="shared" si="67"/>
        <v>28.0128548473487</v>
      </c>
    </row>
    <row r="298" s="5" customFormat="1" ht="14.85" customHeight="1" spans="1:17">
      <c r="A298" s="30" t="s">
        <v>404</v>
      </c>
      <c r="B298" s="31"/>
      <c r="C298" s="31"/>
      <c r="D298" s="31"/>
      <c r="E298" s="32"/>
      <c r="F298" s="32">
        <v>255.1</v>
      </c>
      <c r="G298" s="31">
        <v>350</v>
      </c>
      <c r="H298" s="31">
        <v>59.9</v>
      </c>
      <c r="I298" s="31">
        <v>255.1</v>
      </c>
      <c r="J298" s="32">
        <v>255.1</v>
      </c>
      <c r="K298" s="32"/>
      <c r="L298" s="31"/>
      <c r="M298" s="42">
        <f t="shared" si="63"/>
        <v>255.1</v>
      </c>
      <c r="N298" s="43"/>
      <c r="O298" s="43">
        <f t="shared" si="59"/>
        <v>255.1</v>
      </c>
      <c r="P298" s="44">
        <v>78.4</v>
      </c>
      <c r="Q298" s="51">
        <f t="shared" si="67"/>
        <v>30.7330458643669</v>
      </c>
    </row>
    <row r="299" s="5" customFormat="1" ht="14.85" customHeight="1" spans="1:17">
      <c r="A299" s="30" t="s">
        <v>405</v>
      </c>
      <c r="B299" s="31"/>
      <c r="C299" s="31"/>
      <c r="D299" s="31"/>
      <c r="E299" s="32"/>
      <c r="F299" s="32">
        <v>234.9</v>
      </c>
      <c r="G299" s="31">
        <v>400</v>
      </c>
      <c r="H299" s="31">
        <v>125.1</v>
      </c>
      <c r="I299" s="31">
        <v>234.9</v>
      </c>
      <c r="J299" s="32">
        <v>234.9</v>
      </c>
      <c r="K299" s="32"/>
      <c r="L299" s="31"/>
      <c r="M299" s="42">
        <f t="shared" si="63"/>
        <v>234.9</v>
      </c>
      <c r="N299" s="43"/>
      <c r="O299" s="43">
        <f t="shared" si="59"/>
        <v>234.9</v>
      </c>
      <c r="P299" s="44">
        <v>21.1</v>
      </c>
      <c r="Q299" s="51">
        <f t="shared" si="67"/>
        <v>8.98254576415496</v>
      </c>
    </row>
    <row r="300" s="1" customFormat="1" ht="14.85" customHeight="1" spans="1:17">
      <c r="A300" s="27" t="s">
        <v>406</v>
      </c>
      <c r="B300" s="28"/>
      <c r="C300" s="28"/>
      <c r="D300" s="28"/>
      <c r="E300" s="29"/>
      <c r="F300" s="29">
        <v>320</v>
      </c>
      <c r="G300" s="28">
        <v>320</v>
      </c>
      <c r="H300" s="28"/>
      <c r="I300" s="28">
        <v>320</v>
      </c>
      <c r="J300" s="29">
        <v>320</v>
      </c>
      <c r="K300" s="29"/>
      <c r="L300" s="28"/>
      <c r="M300" s="41">
        <f t="shared" si="63"/>
        <v>320</v>
      </c>
      <c r="N300" s="20">
        <v>-168.1</v>
      </c>
      <c r="O300" s="20">
        <f t="shared" si="59"/>
        <v>151.9</v>
      </c>
      <c r="P300" s="45">
        <v>0</v>
      </c>
      <c r="Q300" s="52">
        <f t="shared" ref="Q300:Q305" si="68">P300/O300*100</f>
        <v>0</v>
      </c>
    </row>
    <row r="301" s="1" customFormat="1" ht="14.85" customHeight="1" spans="1:17">
      <c r="A301" s="27" t="s">
        <v>407</v>
      </c>
      <c r="B301" s="28"/>
      <c r="C301" s="28"/>
      <c r="D301" s="28"/>
      <c r="E301" s="29"/>
      <c r="F301" s="29">
        <v>31.8</v>
      </c>
      <c r="G301" s="28">
        <v>31.8</v>
      </c>
      <c r="H301" s="28"/>
      <c r="I301" s="28">
        <v>31.8</v>
      </c>
      <c r="J301" s="29">
        <v>31.8</v>
      </c>
      <c r="K301" s="29"/>
      <c r="L301" s="28"/>
      <c r="M301" s="41">
        <f t="shared" si="63"/>
        <v>31.8</v>
      </c>
      <c r="N301" s="20">
        <v>9.8</v>
      </c>
      <c r="O301" s="20">
        <f t="shared" si="59"/>
        <v>41.6</v>
      </c>
      <c r="P301" s="45">
        <v>0</v>
      </c>
      <c r="Q301" s="52">
        <f t="shared" si="68"/>
        <v>0</v>
      </c>
    </row>
    <row r="302" s="5" customFormat="1" ht="14.85" customHeight="1" spans="1:17">
      <c r="A302" s="30" t="s">
        <v>408</v>
      </c>
      <c r="B302" s="31"/>
      <c r="C302" s="31"/>
      <c r="D302" s="31"/>
      <c r="E302" s="32"/>
      <c r="F302" s="32">
        <v>198</v>
      </c>
      <c r="G302" s="31">
        <v>198</v>
      </c>
      <c r="H302" s="31"/>
      <c r="I302" s="31">
        <v>198</v>
      </c>
      <c r="J302" s="32">
        <v>198</v>
      </c>
      <c r="K302" s="32"/>
      <c r="L302" s="31"/>
      <c r="M302" s="42">
        <f t="shared" si="63"/>
        <v>198</v>
      </c>
      <c r="N302" s="43">
        <v>-136.1</v>
      </c>
      <c r="O302" s="43">
        <f t="shared" si="59"/>
        <v>61.9</v>
      </c>
      <c r="P302" s="44">
        <v>28.9</v>
      </c>
      <c r="Q302" s="51">
        <f t="shared" si="68"/>
        <v>46.6882067851373</v>
      </c>
    </row>
    <row r="303" s="5" customFormat="1" ht="14.85" customHeight="1" spans="1:17">
      <c r="A303" s="30" t="s">
        <v>409</v>
      </c>
      <c r="B303" s="31"/>
      <c r="C303" s="31"/>
      <c r="D303" s="31"/>
      <c r="E303" s="32"/>
      <c r="F303" s="32">
        <v>117.6</v>
      </c>
      <c r="G303" s="31">
        <v>161</v>
      </c>
      <c r="H303" s="31">
        <v>27.3</v>
      </c>
      <c r="I303" s="31">
        <v>117.6</v>
      </c>
      <c r="J303" s="32">
        <v>117.6</v>
      </c>
      <c r="K303" s="32"/>
      <c r="L303" s="31"/>
      <c r="M303" s="42">
        <f t="shared" si="63"/>
        <v>117.6</v>
      </c>
      <c r="N303" s="43"/>
      <c r="O303" s="43">
        <f t="shared" si="59"/>
        <v>117.6</v>
      </c>
      <c r="P303" s="44">
        <v>32.8</v>
      </c>
      <c r="Q303" s="51">
        <f t="shared" si="68"/>
        <v>27.891156462585</v>
      </c>
    </row>
    <row r="304" s="5" customFormat="1" ht="24.75" customHeight="1" spans="1:17">
      <c r="A304" s="30" t="s">
        <v>410</v>
      </c>
      <c r="B304" s="31"/>
      <c r="C304" s="31"/>
      <c r="D304" s="31"/>
      <c r="E304" s="32"/>
      <c r="F304" s="32">
        <v>88</v>
      </c>
      <c r="G304" s="31">
        <v>88</v>
      </c>
      <c r="H304" s="31"/>
      <c r="I304" s="31">
        <v>88</v>
      </c>
      <c r="J304" s="32">
        <v>88</v>
      </c>
      <c r="K304" s="32"/>
      <c r="L304" s="31"/>
      <c r="M304" s="42">
        <f t="shared" si="63"/>
        <v>88</v>
      </c>
      <c r="N304" s="43"/>
      <c r="O304" s="43">
        <f t="shared" si="59"/>
        <v>88</v>
      </c>
      <c r="P304" s="44">
        <v>1.8</v>
      </c>
      <c r="Q304" s="51">
        <f t="shared" si="68"/>
        <v>2.04545454545455</v>
      </c>
    </row>
    <row r="305" s="1" customFormat="1" ht="12.75" customHeight="1" spans="1:17">
      <c r="A305" s="27" t="s">
        <v>411</v>
      </c>
      <c r="B305" s="28"/>
      <c r="C305" s="28"/>
      <c r="D305" s="28"/>
      <c r="E305" s="29"/>
      <c r="F305" s="29">
        <v>162</v>
      </c>
      <c r="G305" s="29">
        <v>162</v>
      </c>
      <c r="H305" s="28"/>
      <c r="I305" s="28">
        <v>162</v>
      </c>
      <c r="J305" s="29">
        <v>162</v>
      </c>
      <c r="K305" s="29"/>
      <c r="L305" s="28"/>
      <c r="M305" s="41">
        <f t="shared" si="63"/>
        <v>162</v>
      </c>
      <c r="N305" s="20">
        <v>-99.9</v>
      </c>
      <c r="O305" s="20">
        <f t="shared" si="59"/>
        <v>62.1</v>
      </c>
      <c r="P305" s="45">
        <v>0</v>
      </c>
      <c r="Q305" s="52">
        <f t="shared" si="68"/>
        <v>0</v>
      </c>
    </row>
    <row r="306" s="1" customFormat="1" ht="15" customHeight="1" spans="1:17">
      <c r="A306" s="27" t="s">
        <v>412</v>
      </c>
      <c r="B306" s="28"/>
      <c r="C306" s="28"/>
      <c r="D306" s="28"/>
      <c r="E306" s="29"/>
      <c r="F306" s="29">
        <v>204.6</v>
      </c>
      <c r="G306" s="29">
        <v>204.6</v>
      </c>
      <c r="H306" s="28"/>
      <c r="I306" s="28">
        <v>204.6</v>
      </c>
      <c r="J306" s="29">
        <v>204.6</v>
      </c>
      <c r="K306" s="29"/>
      <c r="L306" s="28"/>
      <c r="M306" s="41">
        <f t="shared" si="63"/>
        <v>204.6</v>
      </c>
      <c r="N306" s="20">
        <v>-101.5</v>
      </c>
      <c r="O306" s="20">
        <f t="shared" si="59"/>
        <v>103.1</v>
      </c>
      <c r="P306" s="45">
        <v>0</v>
      </c>
      <c r="Q306" s="52">
        <f t="shared" ref="Q306:Q308" si="69">P306/O306*100</f>
        <v>0</v>
      </c>
    </row>
    <row r="307" s="1" customFormat="1" customHeight="1" spans="1:17">
      <c r="A307" s="27" t="s">
        <v>413</v>
      </c>
      <c r="B307" s="28"/>
      <c r="C307" s="28"/>
      <c r="D307" s="28"/>
      <c r="E307" s="29"/>
      <c r="F307" s="29">
        <v>136.2</v>
      </c>
      <c r="G307" s="29">
        <v>136.2</v>
      </c>
      <c r="H307" s="28"/>
      <c r="I307" s="28">
        <v>136.2</v>
      </c>
      <c r="J307" s="29">
        <v>136.2</v>
      </c>
      <c r="K307" s="29"/>
      <c r="L307" s="28"/>
      <c r="M307" s="41">
        <f t="shared" si="63"/>
        <v>136.2</v>
      </c>
      <c r="N307" s="20">
        <v>-65.7</v>
      </c>
      <c r="O307" s="20">
        <f t="shared" si="59"/>
        <v>70.5</v>
      </c>
      <c r="P307" s="45">
        <v>0</v>
      </c>
      <c r="Q307" s="52">
        <f t="shared" si="69"/>
        <v>0</v>
      </c>
    </row>
    <row r="308" s="5" customFormat="1" customHeight="1" spans="1:17">
      <c r="A308" s="30" t="s">
        <v>414</v>
      </c>
      <c r="B308" s="31"/>
      <c r="C308" s="31"/>
      <c r="D308" s="31"/>
      <c r="E308" s="32"/>
      <c r="F308" s="32"/>
      <c r="G308" s="32"/>
      <c r="H308" s="31"/>
      <c r="I308" s="31"/>
      <c r="J308" s="32"/>
      <c r="K308" s="32"/>
      <c r="L308" s="31"/>
      <c r="M308" s="42"/>
      <c r="N308" s="43">
        <v>110</v>
      </c>
      <c r="O308" s="43">
        <f t="shared" si="59"/>
        <v>110</v>
      </c>
      <c r="P308" s="44">
        <v>26.9</v>
      </c>
      <c r="Q308" s="51">
        <f t="shared" si="69"/>
        <v>24.4545454545455</v>
      </c>
    </row>
    <row r="309" s="5" customFormat="1" customHeight="1" spans="1:17">
      <c r="A309" s="30" t="s">
        <v>415</v>
      </c>
      <c r="B309" s="31"/>
      <c r="C309" s="31"/>
      <c r="D309" s="31"/>
      <c r="E309" s="32"/>
      <c r="F309" s="32"/>
      <c r="G309" s="32"/>
      <c r="H309" s="31"/>
      <c r="I309" s="31"/>
      <c r="J309" s="32"/>
      <c r="K309" s="32"/>
      <c r="L309" s="31"/>
      <c r="M309" s="42"/>
      <c r="N309" s="43"/>
      <c r="O309" s="43"/>
      <c r="P309" s="44">
        <v>13.7</v>
      </c>
      <c r="Q309" s="51"/>
    </row>
    <row r="310" s="5" customFormat="1" customHeight="1" spans="1:17">
      <c r="A310" s="30" t="s">
        <v>416</v>
      </c>
      <c r="B310" s="31"/>
      <c r="C310" s="31"/>
      <c r="D310" s="31"/>
      <c r="E310" s="32"/>
      <c r="F310" s="32"/>
      <c r="G310" s="32"/>
      <c r="H310" s="31"/>
      <c r="I310" s="31"/>
      <c r="J310" s="32"/>
      <c r="K310" s="32"/>
      <c r="L310" s="31"/>
      <c r="M310" s="42"/>
      <c r="N310" s="43"/>
      <c r="O310" s="43"/>
      <c r="P310" s="44">
        <v>15</v>
      </c>
      <c r="Q310" s="51"/>
    </row>
    <row r="311" s="4" customFormat="1" spans="1:17">
      <c r="A311" s="54" t="s">
        <v>417</v>
      </c>
      <c r="B311" s="25"/>
      <c r="C311" s="25"/>
      <c r="D311" s="25">
        <f>D312+D315+D318+D323+D333+D366+D352+D405</f>
        <v>9</v>
      </c>
      <c r="E311" s="25">
        <f>E312+E315+E318+E323+E333+E366+E352+E405</f>
        <v>46</v>
      </c>
      <c r="F311" s="25">
        <f t="shared" ref="F311:M311" si="70">F312+F315+F318+F323+F333+F366+F352+F405+F370</f>
        <v>5476.1</v>
      </c>
      <c r="G311" s="25">
        <f t="shared" si="70"/>
        <v>7079.4</v>
      </c>
      <c r="H311" s="25">
        <f t="shared" si="70"/>
        <v>638.7</v>
      </c>
      <c r="I311" s="25">
        <f t="shared" si="70"/>
        <v>4825</v>
      </c>
      <c r="J311" s="25">
        <f t="shared" si="70"/>
        <v>908</v>
      </c>
      <c r="K311" s="25">
        <f t="shared" si="70"/>
        <v>4614.1</v>
      </c>
      <c r="L311" s="25">
        <f t="shared" si="70"/>
        <v>0</v>
      </c>
      <c r="M311" s="25">
        <f t="shared" si="70"/>
        <v>5522.1</v>
      </c>
      <c r="N311" s="38">
        <f>SUM(N312,N315,N318,N323,N333,N352,N366,N370,N405)</f>
        <v>1270.8</v>
      </c>
      <c r="O311" s="38">
        <f t="shared" ref="O311:O329" si="71">M311+N311</f>
        <v>6792.9</v>
      </c>
      <c r="P311" s="40">
        <f>SUM(P312,P315,P318,P323,P333,P352,P366,P370,P405)</f>
        <v>4805.4</v>
      </c>
      <c r="Q311" s="49">
        <f>P311/O311*100</f>
        <v>70.7415095172901</v>
      </c>
    </row>
    <row r="312" s="1" customFormat="1" spans="1:17">
      <c r="A312" s="27" t="s">
        <v>418</v>
      </c>
      <c r="B312" s="28"/>
      <c r="C312" s="28"/>
      <c r="D312" s="28">
        <f>D313+D314</f>
        <v>5</v>
      </c>
      <c r="E312" s="29">
        <f>E313+E314</f>
        <v>27</v>
      </c>
      <c r="F312" s="28">
        <f>F313+F314</f>
        <v>1</v>
      </c>
      <c r="G312" s="28"/>
      <c r="H312" s="28"/>
      <c r="I312" s="28"/>
      <c r="J312" s="28"/>
      <c r="K312" s="28">
        <f>K313+K314</f>
        <v>28</v>
      </c>
      <c r="L312" s="28"/>
      <c r="M312" s="41">
        <f t="shared" ref="M312:M344" si="72">E312+F312</f>
        <v>28</v>
      </c>
      <c r="N312" s="20"/>
      <c r="O312" s="20">
        <f t="shared" si="71"/>
        <v>28</v>
      </c>
      <c r="P312" s="45">
        <f>SUM(P313:P314)</f>
        <v>42.6</v>
      </c>
      <c r="Q312" s="52">
        <f>P312/O312*100</f>
        <v>152.142857142857</v>
      </c>
    </row>
    <row r="313" s="1" customFormat="1" spans="1:17">
      <c r="A313" s="33" t="s">
        <v>419</v>
      </c>
      <c r="B313" s="28"/>
      <c r="C313" s="28"/>
      <c r="D313" s="28">
        <v>5</v>
      </c>
      <c r="E313" s="29">
        <v>27</v>
      </c>
      <c r="F313" s="29"/>
      <c r="G313" s="28"/>
      <c r="H313" s="28"/>
      <c r="I313" s="28"/>
      <c r="J313" s="29"/>
      <c r="K313" s="29">
        <v>27</v>
      </c>
      <c r="L313" s="28"/>
      <c r="M313" s="41">
        <f t="shared" si="72"/>
        <v>27</v>
      </c>
      <c r="N313" s="20"/>
      <c r="O313" s="20">
        <f t="shared" si="71"/>
        <v>27</v>
      </c>
      <c r="P313" s="45">
        <v>38.7</v>
      </c>
      <c r="Q313" s="52">
        <f>P313/O313*100</f>
        <v>143.333333333333</v>
      </c>
    </row>
    <row r="314" spans="1:17">
      <c r="A314" s="27" t="s">
        <v>420</v>
      </c>
      <c r="B314" s="28"/>
      <c r="C314" s="28"/>
      <c r="D314" s="28"/>
      <c r="E314" s="29"/>
      <c r="F314" s="29">
        <v>1</v>
      </c>
      <c r="G314" s="28"/>
      <c r="H314" s="28"/>
      <c r="I314" s="28"/>
      <c r="J314" s="29"/>
      <c r="K314" s="29">
        <v>1</v>
      </c>
      <c r="L314" s="28"/>
      <c r="M314" s="41">
        <f t="shared" si="72"/>
        <v>1</v>
      </c>
      <c r="N314" s="20"/>
      <c r="O314" s="20">
        <f t="shared" si="71"/>
        <v>1</v>
      </c>
      <c r="P314" s="60">
        <v>3.9</v>
      </c>
      <c r="Q314" s="52">
        <f t="shared" ref="Q314:Q340" si="73">P314/O314*100</f>
        <v>390</v>
      </c>
    </row>
    <row r="315" spans="1:17">
      <c r="A315" s="27" t="s">
        <v>421</v>
      </c>
      <c r="B315" s="29"/>
      <c r="C315" s="29"/>
      <c r="D315" s="29"/>
      <c r="E315" s="29"/>
      <c r="F315" s="29">
        <f>F317+F316</f>
        <v>85</v>
      </c>
      <c r="G315" s="29"/>
      <c r="H315" s="29"/>
      <c r="I315" s="29"/>
      <c r="J315" s="29"/>
      <c r="K315" s="29">
        <f>K317+K316</f>
        <v>85</v>
      </c>
      <c r="L315" s="28"/>
      <c r="M315" s="41">
        <f t="shared" si="72"/>
        <v>85</v>
      </c>
      <c r="N315" s="20"/>
      <c r="O315" s="20">
        <f t="shared" si="71"/>
        <v>85</v>
      </c>
      <c r="P315" s="60">
        <f>SUM(P316:P317)</f>
        <v>55.6</v>
      </c>
      <c r="Q315" s="52">
        <f t="shared" si="73"/>
        <v>65.4117647058824</v>
      </c>
    </row>
    <row r="316" spans="1:17">
      <c r="A316" s="27" t="s">
        <v>422</v>
      </c>
      <c r="B316" s="28"/>
      <c r="C316" s="28"/>
      <c r="D316" s="28"/>
      <c r="E316" s="29"/>
      <c r="F316" s="29">
        <v>20</v>
      </c>
      <c r="G316" s="28"/>
      <c r="H316" s="28"/>
      <c r="I316" s="28"/>
      <c r="J316" s="29"/>
      <c r="K316" s="29">
        <v>20</v>
      </c>
      <c r="L316" s="28"/>
      <c r="M316" s="41">
        <f t="shared" si="72"/>
        <v>20</v>
      </c>
      <c r="N316" s="20"/>
      <c r="O316" s="20">
        <f t="shared" si="71"/>
        <v>20</v>
      </c>
      <c r="P316" s="60">
        <v>0</v>
      </c>
      <c r="Q316" s="52">
        <f t="shared" si="73"/>
        <v>0</v>
      </c>
    </row>
    <row r="317" spans="1:17">
      <c r="A317" s="27" t="s">
        <v>423</v>
      </c>
      <c r="B317" s="28"/>
      <c r="C317" s="28"/>
      <c r="D317" s="28"/>
      <c r="E317" s="29"/>
      <c r="F317" s="29">
        <v>65</v>
      </c>
      <c r="G317" s="28"/>
      <c r="H317" s="28"/>
      <c r="I317" s="28"/>
      <c r="J317" s="29"/>
      <c r="K317" s="29">
        <v>65</v>
      </c>
      <c r="L317" s="28"/>
      <c r="M317" s="41">
        <f t="shared" si="72"/>
        <v>65</v>
      </c>
      <c r="N317" s="20"/>
      <c r="O317" s="20">
        <f t="shared" si="71"/>
        <v>65</v>
      </c>
      <c r="P317" s="60">
        <v>55.6</v>
      </c>
      <c r="Q317" s="52">
        <f t="shared" si="73"/>
        <v>85.5384615384615</v>
      </c>
    </row>
    <row r="318" spans="1:17">
      <c r="A318" s="27" t="s">
        <v>424</v>
      </c>
      <c r="B318" s="29"/>
      <c r="C318" s="29"/>
      <c r="D318" s="29"/>
      <c r="E318" s="29"/>
      <c r="F318" s="29">
        <f>F319+F320+F321+F322</f>
        <v>153</v>
      </c>
      <c r="G318" s="29">
        <f>G319+G320+G321+G322</f>
        <v>60</v>
      </c>
      <c r="H318" s="29"/>
      <c r="I318" s="29">
        <f>I319+I320+I321+I322</f>
        <v>130</v>
      </c>
      <c r="J318" s="29"/>
      <c r="K318" s="29">
        <f>K319+K320+K321+K322</f>
        <v>153</v>
      </c>
      <c r="L318" s="29"/>
      <c r="M318" s="41">
        <f t="shared" si="72"/>
        <v>153</v>
      </c>
      <c r="N318" s="20"/>
      <c r="O318" s="20">
        <f t="shared" si="71"/>
        <v>153</v>
      </c>
      <c r="P318" s="60">
        <f>SUM(P319:P322)</f>
        <v>44.8</v>
      </c>
      <c r="Q318" s="52">
        <f t="shared" si="73"/>
        <v>29.281045751634</v>
      </c>
    </row>
    <row r="319" spans="1:17">
      <c r="A319" s="27" t="s">
        <v>425</v>
      </c>
      <c r="B319" s="28"/>
      <c r="C319" s="28"/>
      <c r="D319" s="28"/>
      <c r="E319" s="29"/>
      <c r="F319" s="29">
        <v>20</v>
      </c>
      <c r="G319" s="28"/>
      <c r="H319" s="28"/>
      <c r="I319" s="28"/>
      <c r="J319" s="29"/>
      <c r="K319" s="29">
        <v>20</v>
      </c>
      <c r="L319" s="28"/>
      <c r="M319" s="41">
        <f t="shared" si="72"/>
        <v>20</v>
      </c>
      <c r="N319" s="20"/>
      <c r="O319" s="20">
        <f t="shared" si="71"/>
        <v>20</v>
      </c>
      <c r="P319" s="60">
        <v>31.2</v>
      </c>
      <c r="Q319" s="52">
        <f t="shared" si="73"/>
        <v>156</v>
      </c>
    </row>
    <row r="320" spans="1:17">
      <c r="A320" s="27" t="s">
        <v>426</v>
      </c>
      <c r="B320" s="28"/>
      <c r="C320" s="28"/>
      <c r="D320" s="28"/>
      <c r="E320" s="29"/>
      <c r="F320" s="29">
        <v>3</v>
      </c>
      <c r="G320" s="28"/>
      <c r="H320" s="28"/>
      <c r="I320" s="28"/>
      <c r="J320" s="29"/>
      <c r="K320" s="29">
        <v>3</v>
      </c>
      <c r="L320" s="28"/>
      <c r="M320" s="41">
        <f t="shared" si="72"/>
        <v>3</v>
      </c>
      <c r="N320" s="20"/>
      <c r="O320" s="20">
        <f t="shared" si="71"/>
        <v>3</v>
      </c>
      <c r="P320" s="60">
        <v>1.5</v>
      </c>
      <c r="Q320" s="52">
        <f t="shared" si="73"/>
        <v>50</v>
      </c>
    </row>
    <row r="321" ht="24" spans="1:17">
      <c r="A321" s="33" t="s">
        <v>427</v>
      </c>
      <c r="B321" s="28"/>
      <c r="C321" s="28"/>
      <c r="D321" s="28"/>
      <c r="E321" s="29"/>
      <c r="F321" s="29">
        <v>60</v>
      </c>
      <c r="G321" s="28">
        <v>60</v>
      </c>
      <c r="H321" s="28"/>
      <c r="I321" s="28">
        <v>60</v>
      </c>
      <c r="J321" s="29"/>
      <c r="K321" s="29">
        <v>60</v>
      </c>
      <c r="L321" s="28"/>
      <c r="M321" s="41">
        <f t="shared" si="72"/>
        <v>60</v>
      </c>
      <c r="N321" s="20"/>
      <c r="O321" s="20">
        <f t="shared" si="71"/>
        <v>60</v>
      </c>
      <c r="P321" s="60">
        <v>9.9</v>
      </c>
      <c r="Q321" s="52">
        <f t="shared" si="73"/>
        <v>16.5</v>
      </c>
    </row>
    <row r="322" spans="1:17">
      <c r="A322" s="33" t="s">
        <v>428</v>
      </c>
      <c r="B322" s="28"/>
      <c r="C322" s="28"/>
      <c r="D322" s="28"/>
      <c r="E322" s="29"/>
      <c r="F322" s="29">
        <v>70</v>
      </c>
      <c r="G322" s="28"/>
      <c r="H322" s="28"/>
      <c r="I322" s="28">
        <v>70</v>
      </c>
      <c r="J322" s="29"/>
      <c r="K322" s="29">
        <v>70</v>
      </c>
      <c r="L322" s="28"/>
      <c r="M322" s="41">
        <f t="shared" si="72"/>
        <v>70</v>
      </c>
      <c r="N322" s="20"/>
      <c r="O322" s="20">
        <f t="shared" si="71"/>
        <v>70</v>
      </c>
      <c r="P322" s="60">
        <v>2.2</v>
      </c>
      <c r="Q322" s="52">
        <f t="shared" si="73"/>
        <v>3.14285714285714</v>
      </c>
    </row>
    <row r="323" s="1" customFormat="1" spans="1:17">
      <c r="A323" s="27" t="s">
        <v>429</v>
      </c>
      <c r="B323" s="28"/>
      <c r="C323" s="28"/>
      <c r="D323" s="28">
        <f>D324+D329</f>
        <v>1</v>
      </c>
      <c r="E323" s="29">
        <f>E324+E329</f>
        <v>4</v>
      </c>
      <c r="F323" s="29">
        <f>F324+F329</f>
        <v>193.1</v>
      </c>
      <c r="G323" s="29"/>
      <c r="H323" s="29"/>
      <c r="I323" s="29"/>
      <c r="J323" s="29"/>
      <c r="K323" s="29">
        <f>K324+K329</f>
        <v>197.1</v>
      </c>
      <c r="L323" s="28"/>
      <c r="M323" s="41">
        <f t="shared" si="72"/>
        <v>197.1</v>
      </c>
      <c r="N323" s="61">
        <f>SUM(N324,N329)</f>
        <v>26</v>
      </c>
      <c r="O323" s="20">
        <f t="shared" si="71"/>
        <v>223.1</v>
      </c>
      <c r="P323" s="45">
        <f>SUM(P324,P329)</f>
        <v>269.1</v>
      </c>
      <c r="Q323" s="52">
        <f t="shared" si="73"/>
        <v>120.618556701031</v>
      </c>
    </row>
    <row r="324" spans="1:17">
      <c r="A324" s="27" t="s">
        <v>430</v>
      </c>
      <c r="B324" s="29"/>
      <c r="C324" s="29"/>
      <c r="D324" s="29"/>
      <c r="E324" s="29"/>
      <c r="F324" s="29">
        <f>F325+F326+F327+F328</f>
        <v>180.1</v>
      </c>
      <c r="G324" s="29"/>
      <c r="H324" s="29"/>
      <c r="I324" s="29"/>
      <c r="J324" s="29"/>
      <c r="K324" s="29">
        <f>K325+K326+K327+K328</f>
        <v>180.1</v>
      </c>
      <c r="L324" s="29"/>
      <c r="M324" s="41">
        <f t="shared" si="72"/>
        <v>180.1</v>
      </c>
      <c r="N324" s="61">
        <f>SUM(N325:N328)</f>
        <v>26</v>
      </c>
      <c r="O324" s="20">
        <f t="shared" si="71"/>
        <v>206.1</v>
      </c>
      <c r="P324" s="60">
        <f>SUM(P325:P328)</f>
        <v>240.9</v>
      </c>
      <c r="Q324" s="52">
        <f t="shared" si="73"/>
        <v>116.88500727802</v>
      </c>
    </row>
    <row r="325" spans="1:17">
      <c r="A325" s="27" t="s">
        <v>431</v>
      </c>
      <c r="B325" s="28"/>
      <c r="C325" s="28"/>
      <c r="D325" s="28"/>
      <c r="E325" s="29"/>
      <c r="F325" s="29">
        <v>87.1</v>
      </c>
      <c r="G325" s="28"/>
      <c r="H325" s="28"/>
      <c r="I325" s="28"/>
      <c r="J325" s="29"/>
      <c r="K325" s="29">
        <v>87.1</v>
      </c>
      <c r="L325" s="28"/>
      <c r="M325" s="41">
        <f t="shared" si="72"/>
        <v>87.1</v>
      </c>
      <c r="N325" s="20">
        <v>13</v>
      </c>
      <c r="O325" s="20">
        <f t="shared" si="71"/>
        <v>100.1</v>
      </c>
      <c r="P325" s="60">
        <v>105.8</v>
      </c>
      <c r="Q325" s="52">
        <f t="shared" si="73"/>
        <v>105.694305694306</v>
      </c>
    </row>
    <row r="326" spans="1:17">
      <c r="A326" s="27" t="s">
        <v>432</v>
      </c>
      <c r="B326" s="28"/>
      <c r="C326" s="28"/>
      <c r="D326" s="28"/>
      <c r="E326" s="29"/>
      <c r="F326" s="29">
        <v>30</v>
      </c>
      <c r="G326" s="28"/>
      <c r="H326" s="28"/>
      <c r="I326" s="28"/>
      <c r="J326" s="29"/>
      <c r="K326" s="29">
        <v>30</v>
      </c>
      <c r="L326" s="28"/>
      <c r="M326" s="41">
        <f t="shared" si="72"/>
        <v>30</v>
      </c>
      <c r="N326" s="20"/>
      <c r="O326" s="20">
        <f t="shared" si="71"/>
        <v>30</v>
      </c>
      <c r="P326" s="60">
        <v>54.6</v>
      </c>
      <c r="Q326" s="52">
        <f t="shared" si="73"/>
        <v>182</v>
      </c>
    </row>
    <row r="327" spans="1:17">
      <c r="A327" s="27" t="s">
        <v>433</v>
      </c>
      <c r="B327" s="28"/>
      <c r="C327" s="28"/>
      <c r="D327" s="28"/>
      <c r="E327" s="29"/>
      <c r="F327" s="29">
        <v>58</v>
      </c>
      <c r="G327" s="28"/>
      <c r="H327" s="28"/>
      <c r="I327" s="28"/>
      <c r="J327" s="29"/>
      <c r="K327" s="29">
        <v>58</v>
      </c>
      <c r="L327" s="28"/>
      <c r="M327" s="41">
        <f t="shared" si="72"/>
        <v>58</v>
      </c>
      <c r="N327" s="20"/>
      <c r="O327" s="20">
        <f t="shared" si="71"/>
        <v>58</v>
      </c>
      <c r="P327" s="60">
        <v>60.6</v>
      </c>
      <c r="Q327" s="52">
        <f t="shared" si="73"/>
        <v>104.48275862069</v>
      </c>
    </row>
    <row r="328" spans="1:17">
      <c r="A328" s="27" t="s">
        <v>434</v>
      </c>
      <c r="B328" s="28"/>
      <c r="C328" s="28"/>
      <c r="D328" s="28"/>
      <c r="E328" s="29"/>
      <c r="F328" s="29">
        <v>5</v>
      </c>
      <c r="G328" s="28"/>
      <c r="H328" s="28"/>
      <c r="I328" s="28"/>
      <c r="J328" s="29"/>
      <c r="K328" s="29">
        <v>5</v>
      </c>
      <c r="L328" s="28"/>
      <c r="M328" s="41">
        <f t="shared" si="72"/>
        <v>5</v>
      </c>
      <c r="N328" s="20">
        <v>13</v>
      </c>
      <c r="O328" s="20">
        <f t="shared" si="71"/>
        <v>18</v>
      </c>
      <c r="P328" s="60">
        <v>19.9</v>
      </c>
      <c r="Q328" s="52">
        <f t="shared" si="73"/>
        <v>110.555555555556</v>
      </c>
    </row>
    <row r="329" spans="1:17">
      <c r="A329" s="27" t="s">
        <v>435</v>
      </c>
      <c r="B329" s="29"/>
      <c r="C329" s="29"/>
      <c r="D329" s="29">
        <f>D330+D331+D332</f>
        <v>1</v>
      </c>
      <c r="E329" s="29">
        <f>E330+E331+E332</f>
        <v>4</v>
      </c>
      <c r="F329" s="29">
        <f>F330+F331+F332</f>
        <v>13</v>
      </c>
      <c r="G329" s="29"/>
      <c r="H329" s="29"/>
      <c r="I329" s="29"/>
      <c r="J329" s="29"/>
      <c r="K329" s="29">
        <f>K330+K331+K332</f>
        <v>17</v>
      </c>
      <c r="L329" s="28"/>
      <c r="M329" s="41">
        <f t="shared" si="72"/>
        <v>17</v>
      </c>
      <c r="N329" s="20"/>
      <c r="O329" s="20">
        <f t="shared" si="71"/>
        <v>17</v>
      </c>
      <c r="P329" s="60">
        <f>SUM(P330:P332)</f>
        <v>28.2</v>
      </c>
      <c r="Q329" s="52">
        <f t="shared" si="73"/>
        <v>165.882352941176</v>
      </c>
    </row>
    <row r="330" spans="1:17">
      <c r="A330" s="27" t="s">
        <v>436</v>
      </c>
      <c r="B330" s="28"/>
      <c r="C330" s="28"/>
      <c r="D330" s="28">
        <v>1</v>
      </c>
      <c r="E330" s="29">
        <v>4</v>
      </c>
      <c r="F330" s="29"/>
      <c r="G330" s="28"/>
      <c r="H330" s="28"/>
      <c r="I330" s="28"/>
      <c r="J330" s="29"/>
      <c r="K330" s="29">
        <v>4</v>
      </c>
      <c r="L330" s="28"/>
      <c r="M330" s="41">
        <f t="shared" si="72"/>
        <v>4</v>
      </c>
      <c r="N330" s="20"/>
      <c r="O330" s="20">
        <f t="shared" ref="O330:O393" si="74">M330+N330</f>
        <v>4</v>
      </c>
      <c r="P330" s="60">
        <v>3.6</v>
      </c>
      <c r="Q330" s="52">
        <f t="shared" si="73"/>
        <v>90</v>
      </c>
    </row>
    <row r="331" spans="1:17">
      <c r="A331" s="27" t="s">
        <v>437</v>
      </c>
      <c r="B331" s="28"/>
      <c r="C331" s="28"/>
      <c r="D331" s="28"/>
      <c r="E331" s="29"/>
      <c r="F331" s="29">
        <v>3</v>
      </c>
      <c r="G331" s="28"/>
      <c r="H331" s="28"/>
      <c r="I331" s="28"/>
      <c r="J331" s="29"/>
      <c r="K331" s="29">
        <v>3</v>
      </c>
      <c r="L331" s="28"/>
      <c r="M331" s="41">
        <f t="shared" si="72"/>
        <v>3</v>
      </c>
      <c r="N331" s="20"/>
      <c r="O331" s="20">
        <f t="shared" si="74"/>
        <v>3</v>
      </c>
      <c r="P331" s="60">
        <v>16.1</v>
      </c>
      <c r="Q331" s="52">
        <f t="shared" si="73"/>
        <v>536.666666666667</v>
      </c>
    </row>
    <row r="332" spans="1:17">
      <c r="A332" s="27" t="s">
        <v>438</v>
      </c>
      <c r="B332" s="28"/>
      <c r="C332" s="28"/>
      <c r="D332" s="28"/>
      <c r="E332" s="29"/>
      <c r="F332" s="29">
        <v>10</v>
      </c>
      <c r="G332" s="28"/>
      <c r="H332" s="28"/>
      <c r="I332" s="28"/>
      <c r="J332" s="29"/>
      <c r="K332" s="29">
        <v>10</v>
      </c>
      <c r="L332" s="28"/>
      <c r="M332" s="41">
        <f t="shared" si="72"/>
        <v>10</v>
      </c>
      <c r="N332" s="20"/>
      <c r="O332" s="20">
        <f t="shared" si="74"/>
        <v>10</v>
      </c>
      <c r="P332" s="60">
        <v>8.5</v>
      </c>
      <c r="Q332" s="52">
        <f t="shared" si="73"/>
        <v>85</v>
      </c>
    </row>
    <row r="333" spans="1:17">
      <c r="A333" s="27" t="s">
        <v>439</v>
      </c>
      <c r="B333" s="28"/>
      <c r="C333" s="28"/>
      <c r="D333" s="28"/>
      <c r="E333" s="29"/>
      <c r="F333" s="29">
        <f t="shared" ref="F333:K333" si="75">F334+F339+F347</f>
        <v>1740</v>
      </c>
      <c r="G333" s="29">
        <f t="shared" si="75"/>
        <v>2600</v>
      </c>
      <c r="H333" s="29">
        <f t="shared" si="75"/>
        <v>516.5</v>
      </c>
      <c r="I333" s="29">
        <f t="shared" si="75"/>
        <v>1680</v>
      </c>
      <c r="J333" s="29">
        <f t="shared" si="75"/>
        <v>470</v>
      </c>
      <c r="K333" s="29">
        <f t="shared" si="75"/>
        <v>1270</v>
      </c>
      <c r="L333" s="28"/>
      <c r="M333" s="41">
        <f t="shared" si="72"/>
        <v>1740</v>
      </c>
      <c r="N333" s="20">
        <f>SUM(N334,N339,N347)</f>
        <v>910</v>
      </c>
      <c r="O333" s="20">
        <f t="shared" si="74"/>
        <v>2650</v>
      </c>
      <c r="P333" s="60">
        <f>SUM(P334,P339,P347)</f>
        <v>2738.5</v>
      </c>
      <c r="Q333" s="52">
        <f t="shared" si="73"/>
        <v>103.339622641509</v>
      </c>
    </row>
    <row r="334" spans="1:17">
      <c r="A334" s="33" t="s">
        <v>440</v>
      </c>
      <c r="B334" s="28"/>
      <c r="C334" s="28"/>
      <c r="D334" s="28"/>
      <c r="E334" s="29"/>
      <c r="F334" s="29">
        <f t="shared" ref="F334:K334" si="76">F335</f>
        <v>400</v>
      </c>
      <c r="G334" s="29">
        <f t="shared" si="76"/>
        <v>400</v>
      </c>
      <c r="H334" s="29"/>
      <c r="I334" s="29">
        <f t="shared" si="76"/>
        <v>350</v>
      </c>
      <c r="J334" s="29">
        <f t="shared" si="76"/>
        <v>0</v>
      </c>
      <c r="K334" s="29">
        <f t="shared" si="76"/>
        <v>400</v>
      </c>
      <c r="L334" s="28"/>
      <c r="M334" s="41">
        <f t="shared" si="72"/>
        <v>400</v>
      </c>
      <c r="N334" s="20"/>
      <c r="O334" s="20">
        <f t="shared" si="74"/>
        <v>400</v>
      </c>
      <c r="P334" s="60">
        <f>SUM(P335)</f>
        <v>608.8</v>
      </c>
      <c r="Q334" s="52">
        <f t="shared" si="73"/>
        <v>152.2</v>
      </c>
    </row>
    <row r="335" spans="1:17">
      <c r="A335" s="33" t="s">
        <v>441</v>
      </c>
      <c r="B335" s="28"/>
      <c r="C335" s="28"/>
      <c r="D335" s="28"/>
      <c r="E335" s="29"/>
      <c r="F335" s="29">
        <f t="shared" ref="F335:K335" si="77">F336+F337+F338</f>
        <v>400</v>
      </c>
      <c r="G335" s="29">
        <f t="shared" si="77"/>
        <v>400</v>
      </c>
      <c r="H335" s="29"/>
      <c r="I335" s="29">
        <f t="shared" si="77"/>
        <v>350</v>
      </c>
      <c r="J335" s="29">
        <f t="shared" si="77"/>
        <v>0</v>
      </c>
      <c r="K335" s="29">
        <f t="shared" si="77"/>
        <v>400</v>
      </c>
      <c r="L335" s="29"/>
      <c r="M335" s="41">
        <f t="shared" si="72"/>
        <v>400</v>
      </c>
      <c r="N335" s="20"/>
      <c r="O335" s="20">
        <f t="shared" si="74"/>
        <v>400</v>
      </c>
      <c r="P335" s="60">
        <f>SUM(P336:P338)</f>
        <v>608.8</v>
      </c>
      <c r="Q335" s="52">
        <f t="shared" si="73"/>
        <v>152.2</v>
      </c>
    </row>
    <row r="336" spans="1:17">
      <c r="A336" s="33" t="s">
        <v>442</v>
      </c>
      <c r="B336" s="28"/>
      <c r="C336" s="28"/>
      <c r="D336" s="28"/>
      <c r="E336" s="29"/>
      <c r="F336" s="29">
        <v>200</v>
      </c>
      <c r="G336" s="28">
        <v>200</v>
      </c>
      <c r="H336" s="28"/>
      <c r="I336" s="28">
        <v>200</v>
      </c>
      <c r="J336" s="29"/>
      <c r="K336" s="29">
        <v>200</v>
      </c>
      <c r="L336" s="28"/>
      <c r="M336" s="41">
        <f t="shared" si="72"/>
        <v>200</v>
      </c>
      <c r="N336" s="20"/>
      <c r="O336" s="20">
        <f t="shared" si="74"/>
        <v>200</v>
      </c>
      <c r="P336" s="60">
        <v>406.6</v>
      </c>
      <c r="Q336" s="52">
        <f t="shared" si="73"/>
        <v>203.3</v>
      </c>
    </row>
    <row r="337" spans="1:17">
      <c r="A337" s="33" t="s">
        <v>443</v>
      </c>
      <c r="B337" s="28"/>
      <c r="C337" s="28"/>
      <c r="D337" s="28"/>
      <c r="E337" s="29"/>
      <c r="F337" s="29">
        <v>150</v>
      </c>
      <c r="G337" s="28">
        <v>200</v>
      </c>
      <c r="H337" s="28"/>
      <c r="I337" s="28">
        <v>150</v>
      </c>
      <c r="J337" s="29"/>
      <c r="K337" s="29">
        <v>150</v>
      </c>
      <c r="L337" s="28"/>
      <c r="M337" s="41">
        <f t="shared" si="72"/>
        <v>150</v>
      </c>
      <c r="N337" s="20"/>
      <c r="O337" s="20">
        <f t="shared" si="74"/>
        <v>150</v>
      </c>
      <c r="P337" s="60">
        <v>79.3</v>
      </c>
      <c r="Q337" s="52">
        <f t="shared" si="73"/>
        <v>52.8666666666667</v>
      </c>
    </row>
    <row r="338" spans="1:17">
      <c r="A338" s="33" t="s">
        <v>444</v>
      </c>
      <c r="B338" s="28"/>
      <c r="C338" s="28"/>
      <c r="D338" s="28"/>
      <c r="E338" s="29"/>
      <c r="F338" s="29">
        <v>50</v>
      </c>
      <c r="G338" s="28"/>
      <c r="H338" s="28"/>
      <c r="I338" s="28"/>
      <c r="J338" s="29"/>
      <c r="K338" s="29">
        <v>50</v>
      </c>
      <c r="L338" s="28"/>
      <c r="M338" s="41">
        <f t="shared" si="72"/>
        <v>50</v>
      </c>
      <c r="N338" s="20"/>
      <c r="O338" s="20">
        <f t="shared" si="74"/>
        <v>50</v>
      </c>
      <c r="P338" s="60">
        <v>122.9</v>
      </c>
      <c r="Q338" s="52">
        <f t="shared" si="73"/>
        <v>245.8</v>
      </c>
    </row>
    <row r="339" spans="1:17">
      <c r="A339" s="33" t="s">
        <v>445</v>
      </c>
      <c r="B339" s="28"/>
      <c r="C339" s="28"/>
      <c r="D339" s="28"/>
      <c r="E339" s="29"/>
      <c r="F339" s="29">
        <f>F340+F343</f>
        <v>210</v>
      </c>
      <c r="G339" s="29"/>
      <c r="H339" s="29">
        <f>H340+H343</f>
        <v>366.5</v>
      </c>
      <c r="I339" s="29">
        <f>I340+I343</f>
        <v>210</v>
      </c>
      <c r="J339" s="29"/>
      <c r="K339" s="29">
        <f>K340+K343</f>
        <v>210</v>
      </c>
      <c r="L339" s="28"/>
      <c r="M339" s="41">
        <f t="shared" si="72"/>
        <v>210</v>
      </c>
      <c r="N339" s="61">
        <f>SUM(N340,N343)</f>
        <v>180</v>
      </c>
      <c r="O339" s="20">
        <f t="shared" si="74"/>
        <v>390</v>
      </c>
      <c r="P339" s="60">
        <f>SUM(P340,P343)</f>
        <v>289.4</v>
      </c>
      <c r="Q339" s="52">
        <f t="shared" si="73"/>
        <v>74.2051282051282</v>
      </c>
    </row>
    <row r="340" spans="1:17">
      <c r="A340" s="33" t="s">
        <v>446</v>
      </c>
      <c r="B340" s="28"/>
      <c r="C340" s="28"/>
      <c r="D340" s="28"/>
      <c r="E340" s="29"/>
      <c r="F340" s="29">
        <f>F341+F342</f>
        <v>180</v>
      </c>
      <c r="G340" s="29"/>
      <c r="H340" s="29">
        <f>H341+H342</f>
        <v>335.2</v>
      </c>
      <c r="I340" s="29">
        <f>I341+I342</f>
        <v>180</v>
      </c>
      <c r="J340" s="29"/>
      <c r="K340" s="29">
        <f>K341+K342</f>
        <v>180</v>
      </c>
      <c r="L340" s="29"/>
      <c r="M340" s="41">
        <f t="shared" si="72"/>
        <v>180</v>
      </c>
      <c r="N340" s="20"/>
      <c r="O340" s="20">
        <f t="shared" si="74"/>
        <v>180</v>
      </c>
      <c r="P340" s="60">
        <f>SUM(P341:P342)</f>
        <v>183.3</v>
      </c>
      <c r="Q340" s="52">
        <f t="shared" si="73"/>
        <v>101.833333333333</v>
      </c>
    </row>
    <row r="341" s="7" customFormat="1" spans="1:17">
      <c r="A341" s="67" t="s">
        <v>447</v>
      </c>
      <c r="B341" s="31"/>
      <c r="C341" s="31"/>
      <c r="D341" s="31"/>
      <c r="E341" s="32"/>
      <c r="F341" s="32">
        <v>130</v>
      </c>
      <c r="G341" s="31"/>
      <c r="H341" s="31">
        <v>220.2</v>
      </c>
      <c r="I341" s="32">
        <v>130</v>
      </c>
      <c r="J341" s="32"/>
      <c r="K341" s="32">
        <v>130</v>
      </c>
      <c r="L341" s="31"/>
      <c r="M341" s="42">
        <f t="shared" si="72"/>
        <v>130</v>
      </c>
      <c r="N341" s="43"/>
      <c r="O341" s="43">
        <f t="shared" si="74"/>
        <v>130</v>
      </c>
      <c r="P341" s="62">
        <v>143.3</v>
      </c>
      <c r="Q341" s="65">
        <f t="shared" ref="Q341:Q347" si="78">P341/O341*100</f>
        <v>110.230769230769</v>
      </c>
    </row>
    <row r="342" s="7" customFormat="1" ht="24" spans="1:17">
      <c r="A342" s="67" t="s">
        <v>448</v>
      </c>
      <c r="B342" s="31"/>
      <c r="C342" s="31"/>
      <c r="D342" s="31"/>
      <c r="E342" s="32"/>
      <c r="F342" s="32">
        <v>50</v>
      </c>
      <c r="G342" s="31"/>
      <c r="H342" s="31">
        <v>115</v>
      </c>
      <c r="I342" s="32">
        <v>50</v>
      </c>
      <c r="J342" s="32"/>
      <c r="K342" s="32">
        <v>50</v>
      </c>
      <c r="L342" s="31"/>
      <c r="M342" s="42">
        <f t="shared" si="72"/>
        <v>50</v>
      </c>
      <c r="N342" s="43"/>
      <c r="O342" s="43">
        <f t="shared" si="74"/>
        <v>50</v>
      </c>
      <c r="P342" s="62">
        <v>40</v>
      </c>
      <c r="Q342" s="65">
        <f t="shared" si="78"/>
        <v>80</v>
      </c>
    </row>
    <row r="343" spans="1:17">
      <c r="A343" s="33" t="s">
        <v>449</v>
      </c>
      <c r="B343" s="28"/>
      <c r="C343" s="28"/>
      <c r="D343" s="28"/>
      <c r="E343" s="29"/>
      <c r="F343" s="29">
        <f>F344</f>
        <v>30</v>
      </c>
      <c r="G343" s="29"/>
      <c r="H343" s="29">
        <f>H344</f>
        <v>31.3</v>
      </c>
      <c r="I343" s="29">
        <f>I344</f>
        <v>30</v>
      </c>
      <c r="J343" s="29"/>
      <c r="K343" s="29">
        <f>K344</f>
        <v>30</v>
      </c>
      <c r="L343" s="29"/>
      <c r="M343" s="41">
        <f t="shared" si="72"/>
        <v>30</v>
      </c>
      <c r="N343" s="61">
        <f>SUM(N344:N346)</f>
        <v>180</v>
      </c>
      <c r="O343" s="20">
        <f t="shared" si="74"/>
        <v>210</v>
      </c>
      <c r="P343" s="60">
        <f>SUM(P344:P346)</f>
        <v>106.1</v>
      </c>
      <c r="Q343" s="64">
        <f t="shared" si="78"/>
        <v>50.5238095238095</v>
      </c>
    </row>
    <row r="344" ht="24" spans="1:17">
      <c r="A344" s="33" t="s">
        <v>450</v>
      </c>
      <c r="B344" s="28"/>
      <c r="C344" s="28"/>
      <c r="D344" s="28"/>
      <c r="E344" s="29"/>
      <c r="F344" s="29">
        <v>30</v>
      </c>
      <c r="G344" s="28"/>
      <c r="H344" s="28">
        <v>31.3</v>
      </c>
      <c r="I344" s="28">
        <v>30</v>
      </c>
      <c r="J344" s="29"/>
      <c r="K344" s="29">
        <v>30</v>
      </c>
      <c r="L344" s="28"/>
      <c r="M344" s="41">
        <f t="shared" si="72"/>
        <v>30</v>
      </c>
      <c r="N344" s="20"/>
      <c r="O344" s="20">
        <f t="shared" si="74"/>
        <v>30</v>
      </c>
      <c r="P344" s="60">
        <v>35.7</v>
      </c>
      <c r="Q344" s="64">
        <f t="shared" si="78"/>
        <v>119</v>
      </c>
    </row>
    <row r="345" spans="1:17">
      <c r="A345" s="33" t="s">
        <v>451</v>
      </c>
      <c r="B345" s="28"/>
      <c r="C345" s="28"/>
      <c r="D345" s="28"/>
      <c r="E345" s="29"/>
      <c r="F345" s="29"/>
      <c r="G345" s="28"/>
      <c r="H345" s="28"/>
      <c r="I345" s="28"/>
      <c r="J345" s="29"/>
      <c r="K345" s="29"/>
      <c r="L345" s="28"/>
      <c r="M345" s="41"/>
      <c r="N345" s="20">
        <v>20</v>
      </c>
      <c r="O345" s="20">
        <f t="shared" si="74"/>
        <v>20</v>
      </c>
      <c r="P345" s="60">
        <v>16.3</v>
      </c>
      <c r="Q345" s="64">
        <f t="shared" si="78"/>
        <v>81.5</v>
      </c>
    </row>
    <row r="346" s="7" customFormat="1" spans="1:17">
      <c r="A346" s="67" t="s">
        <v>452</v>
      </c>
      <c r="B346" s="31"/>
      <c r="C346" s="31"/>
      <c r="D346" s="31"/>
      <c r="E346" s="32"/>
      <c r="F346" s="32"/>
      <c r="G346" s="31"/>
      <c r="H346" s="31"/>
      <c r="I346" s="31"/>
      <c r="J346" s="32"/>
      <c r="K346" s="32"/>
      <c r="L346" s="31"/>
      <c r="M346" s="42"/>
      <c r="N346" s="43">
        <v>160</v>
      </c>
      <c r="O346" s="43">
        <f t="shared" si="74"/>
        <v>160</v>
      </c>
      <c r="P346" s="62">
        <v>54.1</v>
      </c>
      <c r="Q346" s="65">
        <f t="shared" si="78"/>
        <v>33.8125</v>
      </c>
    </row>
    <row r="347" spans="1:17">
      <c r="A347" s="33" t="s">
        <v>453</v>
      </c>
      <c r="B347" s="28"/>
      <c r="C347" s="28"/>
      <c r="D347" s="28"/>
      <c r="E347" s="29"/>
      <c r="F347" s="29">
        <f t="shared" ref="F347:K347" si="79">F348+F349+F351</f>
        <v>1130</v>
      </c>
      <c r="G347" s="29">
        <f t="shared" si="79"/>
        <v>2200</v>
      </c>
      <c r="H347" s="29">
        <f t="shared" si="79"/>
        <v>150</v>
      </c>
      <c r="I347" s="29">
        <f t="shared" si="79"/>
        <v>1120</v>
      </c>
      <c r="J347" s="29">
        <f t="shared" si="79"/>
        <v>470</v>
      </c>
      <c r="K347" s="29">
        <f t="shared" si="79"/>
        <v>660</v>
      </c>
      <c r="L347" s="28"/>
      <c r="M347" s="41">
        <f>E347+F347</f>
        <v>1130</v>
      </c>
      <c r="N347" s="20">
        <f>SUM(N348:N351)</f>
        <v>730</v>
      </c>
      <c r="O347" s="20">
        <f t="shared" si="74"/>
        <v>1860</v>
      </c>
      <c r="P347" s="60">
        <f>SUM(P348:P351)</f>
        <v>1840.3</v>
      </c>
      <c r="Q347" s="64">
        <f t="shared" si="78"/>
        <v>98.9408602150538</v>
      </c>
    </row>
    <row r="348" spans="1:17">
      <c r="A348" s="33" t="s">
        <v>454</v>
      </c>
      <c r="B348" s="28"/>
      <c r="C348" s="28"/>
      <c r="D348" s="28"/>
      <c r="E348" s="29"/>
      <c r="F348" s="29">
        <v>470</v>
      </c>
      <c r="G348" s="28">
        <v>1500</v>
      </c>
      <c r="H348" s="28">
        <v>100</v>
      </c>
      <c r="I348" s="28">
        <v>470</v>
      </c>
      <c r="J348" s="29">
        <v>470</v>
      </c>
      <c r="K348" s="29"/>
      <c r="L348" s="28"/>
      <c r="M348" s="41">
        <f>E348+F348</f>
        <v>470</v>
      </c>
      <c r="N348" s="20">
        <v>-470</v>
      </c>
      <c r="O348" s="20">
        <f t="shared" si="74"/>
        <v>0</v>
      </c>
      <c r="P348" s="60">
        <v>0</v>
      </c>
      <c r="Q348" s="64"/>
    </row>
    <row r="349" s="1" customFormat="1" ht="24" spans="1:17">
      <c r="A349" s="33" t="s">
        <v>455</v>
      </c>
      <c r="B349" s="28"/>
      <c r="C349" s="28"/>
      <c r="D349" s="28"/>
      <c r="E349" s="29"/>
      <c r="F349" s="29">
        <v>650</v>
      </c>
      <c r="G349" s="28">
        <v>700</v>
      </c>
      <c r="H349" s="28">
        <v>50</v>
      </c>
      <c r="I349" s="28">
        <v>650</v>
      </c>
      <c r="J349" s="29"/>
      <c r="K349" s="29">
        <v>650</v>
      </c>
      <c r="L349" s="28"/>
      <c r="M349" s="41">
        <f>E349+F349</f>
        <v>650</v>
      </c>
      <c r="N349" s="20">
        <v>950</v>
      </c>
      <c r="O349" s="20">
        <f t="shared" si="74"/>
        <v>1600</v>
      </c>
      <c r="P349" s="68">
        <v>1290.1</v>
      </c>
      <c r="Q349" s="64">
        <f t="shared" ref="Q349:Q359" si="80">P349/O349*100</f>
        <v>80.63125</v>
      </c>
    </row>
    <row r="350" s="7" customFormat="1" spans="1:17">
      <c r="A350" s="67" t="s">
        <v>456</v>
      </c>
      <c r="B350" s="31"/>
      <c r="C350" s="31"/>
      <c r="D350" s="31"/>
      <c r="E350" s="32"/>
      <c r="F350" s="32"/>
      <c r="G350" s="31"/>
      <c r="H350" s="31"/>
      <c r="I350" s="31"/>
      <c r="J350" s="32"/>
      <c r="K350" s="32"/>
      <c r="L350" s="31"/>
      <c r="M350" s="42"/>
      <c r="N350" s="43">
        <v>250</v>
      </c>
      <c r="O350" s="43">
        <f t="shared" si="74"/>
        <v>250</v>
      </c>
      <c r="P350" s="62">
        <v>266.4</v>
      </c>
      <c r="Q350" s="65">
        <f t="shared" si="80"/>
        <v>106.56</v>
      </c>
    </row>
    <row r="351" spans="1:17">
      <c r="A351" s="33" t="s">
        <v>457</v>
      </c>
      <c r="B351" s="28"/>
      <c r="C351" s="28"/>
      <c r="D351" s="28"/>
      <c r="E351" s="29"/>
      <c r="F351" s="29">
        <v>10</v>
      </c>
      <c r="G351" s="28"/>
      <c r="H351" s="28"/>
      <c r="I351" s="28"/>
      <c r="J351" s="29"/>
      <c r="K351" s="29">
        <v>10</v>
      </c>
      <c r="L351" s="28"/>
      <c r="M351" s="41">
        <f t="shared" ref="M351:M362" si="81">E351+F351</f>
        <v>10</v>
      </c>
      <c r="N351" s="20"/>
      <c r="O351" s="20">
        <f t="shared" si="74"/>
        <v>10</v>
      </c>
      <c r="P351" s="60">
        <v>283.8</v>
      </c>
      <c r="Q351" s="64">
        <f t="shared" si="80"/>
        <v>2838</v>
      </c>
    </row>
    <row r="352" spans="1:17">
      <c r="A352" s="33" t="s">
        <v>458</v>
      </c>
      <c r="B352" s="29"/>
      <c r="C352" s="29"/>
      <c r="D352" s="29">
        <f>D353+D354+D355+D356+D360</f>
        <v>3</v>
      </c>
      <c r="E352" s="29">
        <f t="shared" ref="E352:K352" si="82">E353+E354+E355+E356+E360+E361+E362</f>
        <v>15</v>
      </c>
      <c r="F352" s="29">
        <f t="shared" si="82"/>
        <v>1127</v>
      </c>
      <c r="G352" s="29">
        <f t="shared" si="82"/>
        <v>919.4</v>
      </c>
      <c r="H352" s="29">
        <f t="shared" si="82"/>
        <v>93.1</v>
      </c>
      <c r="I352" s="29">
        <f t="shared" si="82"/>
        <v>1115</v>
      </c>
      <c r="J352" s="29">
        <f t="shared" si="82"/>
        <v>438</v>
      </c>
      <c r="K352" s="29">
        <f t="shared" si="82"/>
        <v>704</v>
      </c>
      <c r="L352" s="29"/>
      <c r="M352" s="41">
        <f t="shared" si="81"/>
        <v>1142</v>
      </c>
      <c r="N352" s="20">
        <f>SUM(N353:N356,N360:N365)</f>
        <v>40.8</v>
      </c>
      <c r="O352" s="20">
        <f t="shared" si="74"/>
        <v>1182.8</v>
      </c>
      <c r="P352" s="60">
        <f>SUM(P353:P356,P360:P365)</f>
        <v>213.9</v>
      </c>
      <c r="Q352" s="64">
        <f t="shared" si="80"/>
        <v>18.0842069665201</v>
      </c>
    </row>
    <row r="353" spans="1:17">
      <c r="A353" s="33" t="s">
        <v>459</v>
      </c>
      <c r="B353" s="28"/>
      <c r="C353" s="28"/>
      <c r="D353" s="28">
        <v>3</v>
      </c>
      <c r="E353" s="29">
        <v>15</v>
      </c>
      <c r="F353" s="29"/>
      <c r="G353" s="28"/>
      <c r="H353" s="28"/>
      <c r="I353" s="28"/>
      <c r="J353" s="29"/>
      <c r="K353" s="29">
        <v>15</v>
      </c>
      <c r="L353" s="28"/>
      <c r="M353" s="41">
        <f t="shared" si="81"/>
        <v>15</v>
      </c>
      <c r="N353" s="20"/>
      <c r="O353" s="20">
        <f t="shared" si="74"/>
        <v>15</v>
      </c>
      <c r="P353" s="60">
        <v>2.1</v>
      </c>
      <c r="Q353" s="64">
        <f t="shared" si="80"/>
        <v>14</v>
      </c>
    </row>
    <row r="354" spans="1:17">
      <c r="A354" s="33" t="s">
        <v>460</v>
      </c>
      <c r="B354" s="28"/>
      <c r="C354" s="28"/>
      <c r="D354" s="28"/>
      <c r="E354" s="29"/>
      <c r="F354" s="29">
        <v>2</v>
      </c>
      <c r="G354" s="28"/>
      <c r="H354" s="28"/>
      <c r="I354" s="28"/>
      <c r="J354" s="29"/>
      <c r="K354" s="29">
        <v>2</v>
      </c>
      <c r="L354" s="28"/>
      <c r="M354" s="41">
        <f t="shared" si="81"/>
        <v>2</v>
      </c>
      <c r="N354" s="20"/>
      <c r="O354" s="20">
        <f t="shared" si="74"/>
        <v>2</v>
      </c>
      <c r="P354" s="60">
        <v>0.1</v>
      </c>
      <c r="Q354" s="64">
        <f t="shared" si="80"/>
        <v>5</v>
      </c>
    </row>
    <row r="355" s="7" customFormat="1" spans="1:17">
      <c r="A355" s="67" t="s">
        <v>461</v>
      </c>
      <c r="B355" s="31"/>
      <c r="C355" s="31"/>
      <c r="D355" s="31"/>
      <c r="E355" s="32"/>
      <c r="F355" s="32">
        <v>50</v>
      </c>
      <c r="G355" s="31">
        <v>186</v>
      </c>
      <c r="H355" s="31">
        <v>59.7</v>
      </c>
      <c r="I355" s="31">
        <v>50</v>
      </c>
      <c r="J355" s="32">
        <v>50</v>
      </c>
      <c r="K355" s="32"/>
      <c r="L355" s="31"/>
      <c r="M355" s="42">
        <f t="shared" si="81"/>
        <v>50</v>
      </c>
      <c r="N355" s="43"/>
      <c r="O355" s="43">
        <f t="shared" si="74"/>
        <v>50</v>
      </c>
      <c r="P355" s="62">
        <v>80.8</v>
      </c>
      <c r="Q355" s="65">
        <f t="shared" si="80"/>
        <v>161.6</v>
      </c>
    </row>
    <row r="356" spans="1:17">
      <c r="A356" s="33" t="s">
        <v>462</v>
      </c>
      <c r="B356" s="28"/>
      <c r="C356" s="28"/>
      <c r="D356" s="28"/>
      <c r="E356" s="29"/>
      <c r="F356" s="29">
        <f t="shared" ref="F356:K356" si="83">SUM(F357:F359)</f>
        <v>850</v>
      </c>
      <c r="G356" s="29">
        <f t="shared" si="83"/>
        <v>533.4</v>
      </c>
      <c r="H356" s="29">
        <f t="shared" si="83"/>
        <v>33.4</v>
      </c>
      <c r="I356" s="29">
        <f t="shared" si="83"/>
        <v>850</v>
      </c>
      <c r="J356" s="29">
        <f t="shared" si="83"/>
        <v>200</v>
      </c>
      <c r="K356" s="29">
        <f t="shared" si="83"/>
        <v>650</v>
      </c>
      <c r="L356" s="45"/>
      <c r="M356" s="41">
        <f t="shared" si="81"/>
        <v>850</v>
      </c>
      <c r="N356" s="20">
        <f>SUM(N357:N359)</f>
        <v>-400</v>
      </c>
      <c r="O356" s="20">
        <f t="shared" si="74"/>
        <v>450</v>
      </c>
      <c r="P356" s="60">
        <f>SUM(P357:P359)</f>
        <v>29.2</v>
      </c>
      <c r="Q356" s="64">
        <f t="shared" si="80"/>
        <v>6.48888888888889</v>
      </c>
    </row>
    <row r="357" s="7" customFormat="1" spans="1:17">
      <c r="A357" s="30" t="s">
        <v>463</v>
      </c>
      <c r="B357" s="31"/>
      <c r="C357" s="31"/>
      <c r="D357" s="31"/>
      <c r="E357" s="32"/>
      <c r="F357" s="32">
        <v>500</v>
      </c>
      <c r="G357" s="31">
        <v>533.4</v>
      </c>
      <c r="H357" s="31">
        <v>33.4</v>
      </c>
      <c r="I357" s="32">
        <v>500</v>
      </c>
      <c r="J357" s="32">
        <v>80</v>
      </c>
      <c r="K357" s="31">
        <v>420</v>
      </c>
      <c r="L357" s="44"/>
      <c r="M357" s="42">
        <f t="shared" si="81"/>
        <v>500</v>
      </c>
      <c r="N357" s="43">
        <v>-300</v>
      </c>
      <c r="O357" s="43">
        <f t="shared" si="74"/>
        <v>200</v>
      </c>
      <c r="P357" s="62">
        <v>14.2</v>
      </c>
      <c r="Q357" s="65">
        <f t="shared" si="80"/>
        <v>7.1</v>
      </c>
    </row>
    <row r="358" s="7" customFormat="1" spans="1:17">
      <c r="A358" s="30" t="s">
        <v>464</v>
      </c>
      <c r="B358" s="31"/>
      <c r="C358" s="31"/>
      <c r="D358" s="31"/>
      <c r="E358" s="32"/>
      <c r="F358" s="32">
        <v>200</v>
      </c>
      <c r="G358" s="31"/>
      <c r="H358" s="31"/>
      <c r="I358" s="32">
        <v>200</v>
      </c>
      <c r="J358" s="32">
        <v>120</v>
      </c>
      <c r="K358" s="31">
        <v>80</v>
      </c>
      <c r="L358" s="44"/>
      <c r="M358" s="42">
        <f t="shared" si="81"/>
        <v>200</v>
      </c>
      <c r="N358" s="43">
        <v>-50</v>
      </c>
      <c r="O358" s="43">
        <f t="shared" si="74"/>
        <v>150</v>
      </c>
      <c r="P358" s="62">
        <v>0</v>
      </c>
      <c r="Q358" s="65">
        <f t="shared" si="80"/>
        <v>0</v>
      </c>
    </row>
    <row r="359" spans="1:17">
      <c r="A359" s="27" t="s">
        <v>465</v>
      </c>
      <c r="B359" s="28"/>
      <c r="C359" s="28"/>
      <c r="D359" s="28"/>
      <c r="E359" s="29"/>
      <c r="F359" s="29">
        <v>150</v>
      </c>
      <c r="G359" s="28"/>
      <c r="H359" s="28"/>
      <c r="I359" s="29">
        <v>150</v>
      </c>
      <c r="J359" s="29"/>
      <c r="K359" s="28">
        <v>150</v>
      </c>
      <c r="L359" s="45"/>
      <c r="M359" s="41">
        <f t="shared" si="81"/>
        <v>150</v>
      </c>
      <c r="N359" s="20">
        <v>-50</v>
      </c>
      <c r="O359" s="20">
        <f t="shared" si="74"/>
        <v>100</v>
      </c>
      <c r="P359" s="60">
        <v>15</v>
      </c>
      <c r="Q359" s="64">
        <f t="shared" si="80"/>
        <v>15</v>
      </c>
    </row>
    <row r="360" spans="1:17">
      <c r="A360" s="33" t="s">
        <v>466</v>
      </c>
      <c r="B360" s="28"/>
      <c r="C360" s="28"/>
      <c r="D360" s="28"/>
      <c r="E360" s="29"/>
      <c r="F360" s="29">
        <v>10</v>
      </c>
      <c r="G360" s="28"/>
      <c r="H360" s="28"/>
      <c r="I360" s="28"/>
      <c r="J360" s="29"/>
      <c r="K360" s="29">
        <v>10</v>
      </c>
      <c r="L360" s="28"/>
      <c r="M360" s="41">
        <f t="shared" si="81"/>
        <v>10</v>
      </c>
      <c r="N360" s="20"/>
      <c r="O360" s="20">
        <f t="shared" si="74"/>
        <v>10</v>
      </c>
      <c r="P360" s="60">
        <v>0.2</v>
      </c>
      <c r="Q360" s="64">
        <f t="shared" ref="Q360:Q370" si="84">P360/O360*100</f>
        <v>2</v>
      </c>
    </row>
    <row r="361" spans="1:17">
      <c r="A361" s="33" t="s">
        <v>467</v>
      </c>
      <c r="B361" s="28"/>
      <c r="C361" s="28"/>
      <c r="D361" s="28"/>
      <c r="E361" s="29"/>
      <c r="F361" s="29">
        <v>15</v>
      </c>
      <c r="G361" s="28"/>
      <c r="H361" s="28"/>
      <c r="I361" s="28">
        <v>15</v>
      </c>
      <c r="J361" s="29"/>
      <c r="K361" s="29">
        <v>15</v>
      </c>
      <c r="L361" s="28"/>
      <c r="M361" s="41">
        <f t="shared" si="81"/>
        <v>15</v>
      </c>
      <c r="N361" s="20"/>
      <c r="O361" s="20">
        <f t="shared" si="74"/>
        <v>15</v>
      </c>
      <c r="P361" s="60">
        <v>6.2</v>
      </c>
      <c r="Q361" s="64">
        <f t="shared" si="84"/>
        <v>41.3333333333333</v>
      </c>
    </row>
    <row r="362" spans="1:17">
      <c r="A362" s="33" t="s">
        <v>468</v>
      </c>
      <c r="B362" s="28"/>
      <c r="C362" s="28"/>
      <c r="D362" s="28"/>
      <c r="E362" s="29"/>
      <c r="F362" s="29">
        <v>200</v>
      </c>
      <c r="G362" s="28">
        <v>200</v>
      </c>
      <c r="H362" s="28"/>
      <c r="I362" s="29">
        <v>200</v>
      </c>
      <c r="J362" s="29">
        <v>188</v>
      </c>
      <c r="K362" s="29">
        <v>12</v>
      </c>
      <c r="L362" s="28"/>
      <c r="M362" s="41">
        <f t="shared" si="81"/>
        <v>200</v>
      </c>
      <c r="N362" s="20"/>
      <c r="O362" s="20">
        <f t="shared" si="74"/>
        <v>200</v>
      </c>
      <c r="P362" s="60">
        <v>77.5</v>
      </c>
      <c r="Q362" s="64">
        <f t="shared" si="84"/>
        <v>38.75</v>
      </c>
    </row>
    <row r="363" spans="1:17">
      <c r="A363" s="33" t="s">
        <v>469</v>
      </c>
      <c r="B363" s="28"/>
      <c r="C363" s="28"/>
      <c r="D363" s="28"/>
      <c r="E363" s="29"/>
      <c r="F363" s="29"/>
      <c r="G363" s="28"/>
      <c r="H363" s="28"/>
      <c r="I363" s="29"/>
      <c r="J363" s="29"/>
      <c r="K363" s="29"/>
      <c r="L363" s="28"/>
      <c r="M363" s="41"/>
      <c r="N363" s="20">
        <v>350</v>
      </c>
      <c r="O363" s="20">
        <f t="shared" si="74"/>
        <v>350</v>
      </c>
      <c r="P363" s="60">
        <v>11.8</v>
      </c>
      <c r="Q363" s="64">
        <f t="shared" si="84"/>
        <v>3.37142857142857</v>
      </c>
    </row>
    <row r="364" s="8" customFormat="1" spans="1:17">
      <c r="A364" s="33" t="s">
        <v>470</v>
      </c>
      <c r="B364" s="28"/>
      <c r="C364" s="28"/>
      <c r="D364" s="28"/>
      <c r="E364" s="29"/>
      <c r="F364" s="29"/>
      <c r="G364" s="28"/>
      <c r="H364" s="28"/>
      <c r="I364" s="29"/>
      <c r="J364" s="29"/>
      <c r="K364" s="29"/>
      <c r="L364" s="28"/>
      <c r="M364" s="41"/>
      <c r="N364" s="20">
        <v>10.8</v>
      </c>
      <c r="O364" s="20">
        <f t="shared" si="74"/>
        <v>10.8</v>
      </c>
      <c r="P364" s="60">
        <v>5.6</v>
      </c>
      <c r="Q364" s="64">
        <f t="shared" si="84"/>
        <v>51.8518518518518</v>
      </c>
    </row>
    <row r="365" s="8" customFormat="1" spans="1:17">
      <c r="A365" s="33" t="s">
        <v>471</v>
      </c>
      <c r="B365" s="28"/>
      <c r="C365" s="28"/>
      <c r="D365" s="28"/>
      <c r="E365" s="29"/>
      <c r="F365" s="29"/>
      <c r="G365" s="28"/>
      <c r="H365" s="28"/>
      <c r="I365" s="29"/>
      <c r="J365" s="29"/>
      <c r="K365" s="29"/>
      <c r="L365" s="28"/>
      <c r="M365" s="41"/>
      <c r="N365" s="20">
        <v>80</v>
      </c>
      <c r="O365" s="20">
        <f t="shared" si="74"/>
        <v>80</v>
      </c>
      <c r="P365" s="60">
        <v>0.4</v>
      </c>
      <c r="Q365" s="64">
        <f t="shared" si="84"/>
        <v>0.5</v>
      </c>
    </row>
    <row r="366" spans="1:17">
      <c r="A366" s="33" t="s">
        <v>472</v>
      </c>
      <c r="B366" s="28"/>
      <c r="C366" s="28"/>
      <c r="D366" s="28"/>
      <c r="E366" s="29"/>
      <c r="F366" s="29">
        <f>F367+F368+F369</f>
        <v>274</v>
      </c>
      <c r="G366" s="29"/>
      <c r="H366" s="29"/>
      <c r="I366" s="29"/>
      <c r="J366" s="29"/>
      <c r="K366" s="29">
        <f>K367+K368+K369</f>
        <v>274</v>
      </c>
      <c r="L366" s="28"/>
      <c r="M366" s="41">
        <f t="shared" ref="M366:M386" si="85">E366+F366</f>
        <v>274</v>
      </c>
      <c r="N366" s="20"/>
      <c r="O366" s="20">
        <f t="shared" si="74"/>
        <v>274</v>
      </c>
      <c r="P366" s="60">
        <f>SUM(P367:P369)</f>
        <v>187.2</v>
      </c>
      <c r="Q366" s="64">
        <f t="shared" si="84"/>
        <v>68.3211678832117</v>
      </c>
    </row>
    <row r="367" spans="1:17">
      <c r="A367" s="33" t="s">
        <v>473</v>
      </c>
      <c r="B367" s="28"/>
      <c r="C367" s="28"/>
      <c r="D367" s="28"/>
      <c r="E367" s="29"/>
      <c r="F367" s="29">
        <v>120</v>
      </c>
      <c r="G367" s="28"/>
      <c r="H367" s="28"/>
      <c r="I367" s="28"/>
      <c r="J367" s="29"/>
      <c r="K367" s="29">
        <v>120</v>
      </c>
      <c r="L367" s="28"/>
      <c r="M367" s="41">
        <f t="shared" si="85"/>
        <v>120</v>
      </c>
      <c r="N367" s="20"/>
      <c r="O367" s="20">
        <f t="shared" si="74"/>
        <v>120</v>
      </c>
      <c r="P367" s="60">
        <v>157.4</v>
      </c>
      <c r="Q367" s="64">
        <f t="shared" si="84"/>
        <v>131.166666666667</v>
      </c>
    </row>
    <row r="368" spans="1:17">
      <c r="A368" s="33" t="s">
        <v>474</v>
      </c>
      <c r="B368" s="28"/>
      <c r="C368" s="28"/>
      <c r="D368" s="28"/>
      <c r="E368" s="29"/>
      <c r="F368" s="29">
        <v>54</v>
      </c>
      <c r="G368" s="28"/>
      <c r="H368" s="28"/>
      <c r="I368" s="28"/>
      <c r="J368" s="29"/>
      <c r="K368" s="29">
        <v>54</v>
      </c>
      <c r="L368" s="28"/>
      <c r="M368" s="41">
        <f t="shared" si="85"/>
        <v>54</v>
      </c>
      <c r="N368" s="20"/>
      <c r="O368" s="20">
        <f t="shared" si="74"/>
        <v>54</v>
      </c>
      <c r="P368" s="60">
        <v>0</v>
      </c>
      <c r="Q368" s="64">
        <f t="shared" si="84"/>
        <v>0</v>
      </c>
    </row>
    <row r="369" s="7" customFormat="1" spans="1:17">
      <c r="A369" s="67" t="s">
        <v>475</v>
      </c>
      <c r="B369" s="31"/>
      <c r="C369" s="31"/>
      <c r="D369" s="31"/>
      <c r="E369" s="32"/>
      <c r="F369" s="32">
        <v>100</v>
      </c>
      <c r="G369" s="31"/>
      <c r="H369" s="31"/>
      <c r="I369" s="31"/>
      <c r="J369" s="32"/>
      <c r="K369" s="32">
        <v>100</v>
      </c>
      <c r="L369" s="31"/>
      <c r="M369" s="42">
        <f t="shared" si="85"/>
        <v>100</v>
      </c>
      <c r="N369" s="43"/>
      <c r="O369" s="43">
        <f t="shared" si="74"/>
        <v>100</v>
      </c>
      <c r="P369" s="62">
        <v>29.8</v>
      </c>
      <c r="Q369" s="65">
        <f t="shared" si="84"/>
        <v>29.8</v>
      </c>
    </row>
    <row r="370" spans="1:17">
      <c r="A370" s="33" t="s">
        <v>476</v>
      </c>
      <c r="B370" s="28"/>
      <c r="C370" s="28"/>
      <c r="D370" s="28"/>
      <c r="E370" s="29"/>
      <c r="F370" s="29">
        <f>SUM(F371:F386)</f>
        <v>1900</v>
      </c>
      <c r="G370" s="29">
        <f>SUM(G371:G386)</f>
        <v>3500</v>
      </c>
      <c r="H370" s="29">
        <f>SUM(H371:H386)</f>
        <v>29.1</v>
      </c>
      <c r="I370" s="29">
        <f>SUM(I371:I386)</f>
        <v>1900</v>
      </c>
      <c r="J370" s="29"/>
      <c r="K370" s="29">
        <f>SUM(K371:K386)</f>
        <v>1900</v>
      </c>
      <c r="L370" s="28"/>
      <c r="M370" s="41">
        <f t="shared" si="85"/>
        <v>1900</v>
      </c>
      <c r="N370" s="20">
        <f>SUM(N371:N404)</f>
        <v>294</v>
      </c>
      <c r="O370" s="20">
        <f t="shared" si="74"/>
        <v>2194</v>
      </c>
      <c r="P370" s="60">
        <f>SUM(P371:P404)</f>
        <v>1244.3</v>
      </c>
      <c r="Q370" s="64">
        <f t="shared" si="84"/>
        <v>56.7137648131267</v>
      </c>
    </row>
    <row r="371" spans="1:17">
      <c r="A371" s="27" t="s">
        <v>477</v>
      </c>
      <c r="B371" s="28"/>
      <c r="C371" s="28"/>
      <c r="D371" s="28"/>
      <c r="E371" s="29"/>
      <c r="F371" s="29">
        <v>100</v>
      </c>
      <c r="G371" s="28">
        <v>200</v>
      </c>
      <c r="H371" s="28"/>
      <c r="I371" s="28">
        <v>100</v>
      </c>
      <c r="J371" s="29"/>
      <c r="K371" s="29">
        <v>100</v>
      </c>
      <c r="L371" s="28"/>
      <c r="M371" s="41">
        <f t="shared" si="85"/>
        <v>100</v>
      </c>
      <c r="N371" s="20">
        <v>-100</v>
      </c>
      <c r="O371" s="20">
        <f t="shared" si="74"/>
        <v>0</v>
      </c>
      <c r="P371" s="60">
        <v>0</v>
      </c>
      <c r="Q371" s="64"/>
    </row>
    <row r="372" spans="1:17">
      <c r="A372" s="27" t="s">
        <v>478</v>
      </c>
      <c r="B372" s="28"/>
      <c r="C372" s="28"/>
      <c r="D372" s="28"/>
      <c r="E372" s="29"/>
      <c r="F372" s="29">
        <v>100</v>
      </c>
      <c r="G372" s="28">
        <v>290</v>
      </c>
      <c r="H372" s="28"/>
      <c r="I372" s="28">
        <v>100</v>
      </c>
      <c r="J372" s="29"/>
      <c r="K372" s="29">
        <v>100</v>
      </c>
      <c r="L372" s="28"/>
      <c r="M372" s="41">
        <f t="shared" si="85"/>
        <v>100</v>
      </c>
      <c r="N372" s="20">
        <v>-100</v>
      </c>
      <c r="O372" s="20">
        <f t="shared" si="74"/>
        <v>0</v>
      </c>
      <c r="P372" s="60">
        <v>0</v>
      </c>
      <c r="Q372" s="64"/>
    </row>
    <row r="373" spans="1:17">
      <c r="A373" s="27" t="s">
        <v>479</v>
      </c>
      <c r="B373" s="28"/>
      <c r="C373" s="28"/>
      <c r="D373" s="28"/>
      <c r="E373" s="29"/>
      <c r="F373" s="29">
        <v>150</v>
      </c>
      <c r="G373" s="28">
        <v>150</v>
      </c>
      <c r="H373" s="28"/>
      <c r="I373" s="28">
        <v>150</v>
      </c>
      <c r="J373" s="29"/>
      <c r="K373" s="29">
        <v>150</v>
      </c>
      <c r="L373" s="28"/>
      <c r="M373" s="41">
        <f t="shared" si="85"/>
        <v>150</v>
      </c>
      <c r="N373" s="20">
        <v>-150</v>
      </c>
      <c r="O373" s="20">
        <f t="shared" si="74"/>
        <v>0</v>
      </c>
      <c r="P373" s="60">
        <v>0</v>
      </c>
      <c r="Q373" s="64"/>
    </row>
    <row r="374" spans="1:17">
      <c r="A374" s="27" t="s">
        <v>480</v>
      </c>
      <c r="B374" s="28"/>
      <c r="C374" s="28"/>
      <c r="D374" s="28"/>
      <c r="E374" s="29"/>
      <c r="F374" s="29">
        <v>80</v>
      </c>
      <c r="G374" s="28">
        <v>120</v>
      </c>
      <c r="H374" s="28">
        <v>6.5</v>
      </c>
      <c r="I374" s="28">
        <v>80</v>
      </c>
      <c r="J374" s="29"/>
      <c r="K374" s="29">
        <v>80</v>
      </c>
      <c r="L374" s="28"/>
      <c r="M374" s="41">
        <f t="shared" si="85"/>
        <v>80</v>
      </c>
      <c r="N374" s="20">
        <v>-80</v>
      </c>
      <c r="O374" s="20">
        <f t="shared" si="74"/>
        <v>0</v>
      </c>
      <c r="P374" s="60">
        <v>0</v>
      </c>
      <c r="Q374" s="64"/>
    </row>
    <row r="375" spans="1:17">
      <c r="A375" s="27" t="s">
        <v>481</v>
      </c>
      <c r="B375" s="28"/>
      <c r="C375" s="28"/>
      <c r="D375" s="28"/>
      <c r="E375" s="29"/>
      <c r="F375" s="29">
        <v>300</v>
      </c>
      <c r="G375" s="28">
        <v>400</v>
      </c>
      <c r="H375" s="28"/>
      <c r="I375" s="28">
        <v>300</v>
      </c>
      <c r="J375" s="29"/>
      <c r="K375" s="29">
        <v>300</v>
      </c>
      <c r="L375" s="28"/>
      <c r="M375" s="41">
        <f t="shared" si="85"/>
        <v>300</v>
      </c>
      <c r="N375" s="20">
        <v>-300</v>
      </c>
      <c r="O375" s="20">
        <f t="shared" si="74"/>
        <v>0</v>
      </c>
      <c r="P375" s="60">
        <v>0</v>
      </c>
      <c r="Q375" s="64"/>
    </row>
    <row r="376" spans="1:17">
      <c r="A376" s="27" t="s">
        <v>482</v>
      </c>
      <c r="B376" s="28"/>
      <c r="C376" s="28"/>
      <c r="D376" s="28"/>
      <c r="E376" s="29"/>
      <c r="F376" s="29">
        <v>100</v>
      </c>
      <c r="G376" s="28">
        <v>200</v>
      </c>
      <c r="H376" s="28"/>
      <c r="I376" s="28">
        <v>100</v>
      </c>
      <c r="J376" s="29"/>
      <c r="K376" s="29">
        <v>100</v>
      </c>
      <c r="L376" s="28"/>
      <c r="M376" s="41">
        <f t="shared" si="85"/>
        <v>100</v>
      </c>
      <c r="N376" s="20">
        <v>-100</v>
      </c>
      <c r="O376" s="20">
        <f t="shared" si="74"/>
        <v>0</v>
      </c>
      <c r="P376" s="60">
        <v>0</v>
      </c>
      <c r="Q376" s="64"/>
    </row>
    <row r="377" spans="1:17">
      <c r="A377" s="27" t="s">
        <v>483</v>
      </c>
      <c r="B377" s="28"/>
      <c r="C377" s="28"/>
      <c r="D377" s="28"/>
      <c r="E377" s="29"/>
      <c r="F377" s="29">
        <v>200</v>
      </c>
      <c r="G377" s="28">
        <v>500</v>
      </c>
      <c r="H377" s="28"/>
      <c r="I377" s="28">
        <v>200</v>
      </c>
      <c r="J377" s="29"/>
      <c r="K377" s="29">
        <v>200</v>
      </c>
      <c r="L377" s="28"/>
      <c r="M377" s="41">
        <f t="shared" si="85"/>
        <v>200</v>
      </c>
      <c r="N377" s="20">
        <v>-200</v>
      </c>
      <c r="O377" s="20">
        <f t="shared" si="74"/>
        <v>0</v>
      </c>
      <c r="P377" s="60">
        <v>0</v>
      </c>
      <c r="Q377" s="64"/>
    </row>
    <row r="378" spans="1:17">
      <c r="A378" s="27" t="s">
        <v>484</v>
      </c>
      <c r="B378" s="28"/>
      <c r="C378" s="28"/>
      <c r="D378" s="28"/>
      <c r="E378" s="29"/>
      <c r="F378" s="29">
        <v>100</v>
      </c>
      <c r="G378" s="28">
        <v>280</v>
      </c>
      <c r="H378" s="28"/>
      <c r="I378" s="28">
        <v>100</v>
      </c>
      <c r="J378" s="29"/>
      <c r="K378" s="29">
        <v>100</v>
      </c>
      <c r="L378" s="28"/>
      <c r="M378" s="41">
        <f t="shared" si="85"/>
        <v>100</v>
      </c>
      <c r="N378" s="20">
        <v>-100</v>
      </c>
      <c r="O378" s="20">
        <f t="shared" si="74"/>
        <v>0</v>
      </c>
      <c r="P378" s="60">
        <v>0</v>
      </c>
      <c r="Q378" s="64"/>
    </row>
    <row r="379" spans="1:17">
      <c r="A379" s="27" t="s">
        <v>485</v>
      </c>
      <c r="B379" s="28"/>
      <c r="C379" s="28"/>
      <c r="D379" s="28"/>
      <c r="E379" s="29"/>
      <c r="F379" s="29">
        <v>300</v>
      </c>
      <c r="G379" s="28">
        <v>500</v>
      </c>
      <c r="H379" s="28"/>
      <c r="I379" s="28">
        <v>300</v>
      </c>
      <c r="J379" s="29"/>
      <c r="K379" s="29">
        <v>300</v>
      </c>
      <c r="L379" s="28"/>
      <c r="M379" s="41">
        <f t="shared" si="85"/>
        <v>300</v>
      </c>
      <c r="N379" s="20">
        <v>-300</v>
      </c>
      <c r="O379" s="20">
        <f t="shared" si="74"/>
        <v>0</v>
      </c>
      <c r="P379" s="60">
        <v>0</v>
      </c>
      <c r="Q379" s="64"/>
    </row>
    <row r="380" spans="1:17">
      <c r="A380" s="27" t="s">
        <v>486</v>
      </c>
      <c r="B380" s="28"/>
      <c r="C380" s="28"/>
      <c r="D380" s="28"/>
      <c r="E380" s="29"/>
      <c r="F380" s="29">
        <v>10</v>
      </c>
      <c r="G380" s="28">
        <v>150</v>
      </c>
      <c r="H380" s="28"/>
      <c r="I380" s="28">
        <v>10</v>
      </c>
      <c r="J380" s="29"/>
      <c r="K380" s="29">
        <v>10</v>
      </c>
      <c r="L380" s="28"/>
      <c r="M380" s="41">
        <f t="shared" si="85"/>
        <v>10</v>
      </c>
      <c r="N380" s="20">
        <v>-10</v>
      </c>
      <c r="O380" s="20">
        <f t="shared" si="74"/>
        <v>0</v>
      </c>
      <c r="P380" s="60">
        <v>0</v>
      </c>
      <c r="Q380" s="64"/>
    </row>
    <row r="381" spans="1:17">
      <c r="A381" s="27" t="s">
        <v>487</v>
      </c>
      <c r="B381" s="28"/>
      <c r="C381" s="28"/>
      <c r="D381" s="28"/>
      <c r="E381" s="29"/>
      <c r="F381" s="29">
        <v>100</v>
      </c>
      <c r="G381" s="28">
        <v>290</v>
      </c>
      <c r="H381" s="28"/>
      <c r="I381" s="28">
        <v>100</v>
      </c>
      <c r="J381" s="29"/>
      <c r="K381" s="29">
        <v>100</v>
      </c>
      <c r="L381" s="28"/>
      <c r="M381" s="41">
        <f t="shared" si="85"/>
        <v>100</v>
      </c>
      <c r="N381" s="20">
        <v>-100</v>
      </c>
      <c r="O381" s="20">
        <f t="shared" si="74"/>
        <v>0</v>
      </c>
      <c r="P381" s="60">
        <v>0</v>
      </c>
      <c r="Q381" s="64"/>
    </row>
    <row r="382" ht="24" spans="1:17">
      <c r="A382" s="27" t="s">
        <v>488</v>
      </c>
      <c r="B382" s="28"/>
      <c r="C382" s="28"/>
      <c r="D382" s="28"/>
      <c r="E382" s="29"/>
      <c r="F382" s="29">
        <v>80</v>
      </c>
      <c r="G382" s="28">
        <v>120</v>
      </c>
      <c r="H382" s="28"/>
      <c r="I382" s="28">
        <v>80</v>
      </c>
      <c r="J382" s="29"/>
      <c r="K382" s="29">
        <v>80</v>
      </c>
      <c r="L382" s="28"/>
      <c r="M382" s="41">
        <f t="shared" si="85"/>
        <v>80</v>
      </c>
      <c r="N382" s="20">
        <v>170</v>
      </c>
      <c r="O382" s="20">
        <f t="shared" si="74"/>
        <v>250</v>
      </c>
      <c r="P382" s="60">
        <v>178.8</v>
      </c>
      <c r="Q382" s="64">
        <f>P382/O382*100</f>
        <v>71.52</v>
      </c>
    </row>
    <row r="383" spans="1:17">
      <c r="A383" s="27" t="s">
        <v>489</v>
      </c>
      <c r="B383" s="28"/>
      <c r="C383" s="28"/>
      <c r="D383" s="28"/>
      <c r="E383" s="29"/>
      <c r="F383" s="29">
        <v>20</v>
      </c>
      <c r="G383" s="28">
        <v>20</v>
      </c>
      <c r="H383" s="28"/>
      <c r="I383" s="28">
        <v>20</v>
      </c>
      <c r="J383" s="29"/>
      <c r="K383" s="29">
        <v>20</v>
      </c>
      <c r="L383" s="28"/>
      <c r="M383" s="41">
        <f t="shared" si="85"/>
        <v>20</v>
      </c>
      <c r="N383" s="20">
        <v>-20</v>
      </c>
      <c r="O383" s="20">
        <f t="shared" si="74"/>
        <v>0</v>
      </c>
      <c r="P383" s="60">
        <v>0</v>
      </c>
      <c r="Q383" s="64"/>
    </row>
    <row r="384" spans="1:17">
      <c r="A384" s="27" t="s">
        <v>490</v>
      </c>
      <c r="B384" s="28"/>
      <c r="C384" s="28"/>
      <c r="D384" s="28"/>
      <c r="E384" s="29"/>
      <c r="F384" s="29">
        <v>50</v>
      </c>
      <c r="G384" s="28">
        <v>50</v>
      </c>
      <c r="H384" s="28"/>
      <c r="I384" s="28">
        <v>50</v>
      </c>
      <c r="J384" s="29"/>
      <c r="K384" s="29">
        <v>50</v>
      </c>
      <c r="L384" s="28"/>
      <c r="M384" s="41">
        <f t="shared" si="85"/>
        <v>50</v>
      </c>
      <c r="N384" s="20">
        <v>-50</v>
      </c>
      <c r="O384" s="20">
        <f t="shared" si="74"/>
        <v>0</v>
      </c>
      <c r="P384" s="60">
        <v>0</v>
      </c>
      <c r="Q384" s="64"/>
    </row>
    <row r="385" spans="1:17">
      <c r="A385" s="27" t="s">
        <v>491</v>
      </c>
      <c r="B385" s="28"/>
      <c r="C385" s="28"/>
      <c r="D385" s="28"/>
      <c r="E385" s="29"/>
      <c r="F385" s="29">
        <v>50</v>
      </c>
      <c r="G385" s="28">
        <v>50</v>
      </c>
      <c r="H385" s="28"/>
      <c r="I385" s="28">
        <v>50</v>
      </c>
      <c r="J385" s="29"/>
      <c r="K385" s="29">
        <v>50</v>
      </c>
      <c r="L385" s="28"/>
      <c r="M385" s="41">
        <f t="shared" si="85"/>
        <v>50</v>
      </c>
      <c r="N385" s="20">
        <v>-50</v>
      </c>
      <c r="O385" s="20">
        <f t="shared" si="74"/>
        <v>0</v>
      </c>
      <c r="P385" s="60">
        <v>0</v>
      </c>
      <c r="Q385" s="64"/>
    </row>
    <row r="386" spans="1:17">
      <c r="A386" s="27" t="s">
        <v>492</v>
      </c>
      <c r="B386" s="28"/>
      <c r="C386" s="28"/>
      <c r="D386" s="28"/>
      <c r="E386" s="29"/>
      <c r="F386" s="29">
        <v>160</v>
      </c>
      <c r="G386" s="28">
        <v>180</v>
      </c>
      <c r="H386" s="28">
        <v>22.6</v>
      </c>
      <c r="I386" s="28">
        <v>160</v>
      </c>
      <c r="J386" s="29"/>
      <c r="K386" s="29">
        <v>160</v>
      </c>
      <c r="L386" s="28"/>
      <c r="M386" s="41">
        <f t="shared" si="85"/>
        <v>160</v>
      </c>
      <c r="N386" s="20">
        <v>-160</v>
      </c>
      <c r="O386" s="20">
        <f t="shared" si="74"/>
        <v>0</v>
      </c>
      <c r="P386" s="60">
        <v>0</v>
      </c>
      <c r="Q386" s="64"/>
    </row>
    <row r="387" s="7" customFormat="1" spans="1:17">
      <c r="A387" s="30" t="s">
        <v>493</v>
      </c>
      <c r="B387" s="31"/>
      <c r="C387" s="31"/>
      <c r="D387" s="31"/>
      <c r="E387" s="32"/>
      <c r="F387" s="32"/>
      <c r="G387" s="31"/>
      <c r="H387" s="31"/>
      <c r="I387" s="31"/>
      <c r="J387" s="32"/>
      <c r="K387" s="32"/>
      <c r="L387" s="31"/>
      <c r="M387" s="42"/>
      <c r="N387" s="43">
        <v>90</v>
      </c>
      <c r="O387" s="43">
        <f t="shared" si="74"/>
        <v>90</v>
      </c>
      <c r="P387" s="62">
        <v>45</v>
      </c>
      <c r="Q387" s="65">
        <f>P387/O387*100</f>
        <v>50</v>
      </c>
    </row>
    <row r="388" s="7" customFormat="1" spans="1:17">
      <c r="A388" s="30" t="s">
        <v>494</v>
      </c>
      <c r="B388" s="31"/>
      <c r="C388" s="31"/>
      <c r="D388" s="31"/>
      <c r="E388" s="32"/>
      <c r="F388" s="32"/>
      <c r="G388" s="31"/>
      <c r="H388" s="31"/>
      <c r="I388" s="31"/>
      <c r="J388" s="32"/>
      <c r="K388" s="32"/>
      <c r="L388" s="31"/>
      <c r="M388" s="42"/>
      <c r="N388" s="43">
        <v>50</v>
      </c>
      <c r="O388" s="43">
        <f t="shared" si="74"/>
        <v>50</v>
      </c>
      <c r="P388" s="62">
        <v>27.5</v>
      </c>
      <c r="Q388" s="65">
        <f t="shared" ref="Q388:Q404" si="86">P388/O388*100</f>
        <v>55</v>
      </c>
    </row>
    <row r="389" s="7" customFormat="1" spans="1:17">
      <c r="A389" s="30" t="s">
        <v>495</v>
      </c>
      <c r="B389" s="31"/>
      <c r="C389" s="31"/>
      <c r="D389" s="31"/>
      <c r="E389" s="32"/>
      <c r="F389" s="32"/>
      <c r="G389" s="31"/>
      <c r="H389" s="31"/>
      <c r="I389" s="31"/>
      <c r="J389" s="32"/>
      <c r="K389" s="32"/>
      <c r="L389" s="31"/>
      <c r="M389" s="42"/>
      <c r="N389" s="43">
        <v>180</v>
      </c>
      <c r="O389" s="43">
        <f t="shared" si="74"/>
        <v>180</v>
      </c>
      <c r="P389" s="62">
        <v>456.4</v>
      </c>
      <c r="Q389" s="65">
        <f t="shared" si="86"/>
        <v>253.555555555556</v>
      </c>
    </row>
    <row r="390" s="7" customFormat="1" spans="1:17">
      <c r="A390" s="30" t="s">
        <v>496</v>
      </c>
      <c r="B390" s="31"/>
      <c r="C390" s="31"/>
      <c r="D390" s="31"/>
      <c r="E390" s="32"/>
      <c r="F390" s="32"/>
      <c r="G390" s="31"/>
      <c r="H390" s="31"/>
      <c r="I390" s="31"/>
      <c r="J390" s="32"/>
      <c r="K390" s="32"/>
      <c r="L390" s="31"/>
      <c r="M390" s="42"/>
      <c r="N390" s="43">
        <v>300</v>
      </c>
      <c r="O390" s="43">
        <f t="shared" si="74"/>
        <v>300</v>
      </c>
      <c r="P390" s="62">
        <v>198.8</v>
      </c>
      <c r="Q390" s="65">
        <f t="shared" si="86"/>
        <v>66.2666666666667</v>
      </c>
    </row>
    <row r="391" s="7" customFormat="1" spans="1:17">
      <c r="A391" s="30" t="s">
        <v>497</v>
      </c>
      <c r="B391" s="31"/>
      <c r="C391" s="31"/>
      <c r="D391" s="31"/>
      <c r="E391" s="32"/>
      <c r="F391" s="32"/>
      <c r="G391" s="31"/>
      <c r="H391" s="31"/>
      <c r="I391" s="31"/>
      <c r="J391" s="32"/>
      <c r="K391" s="32"/>
      <c r="L391" s="31"/>
      <c r="M391" s="42"/>
      <c r="N391" s="43">
        <v>300</v>
      </c>
      <c r="O391" s="43">
        <f t="shared" si="74"/>
        <v>300</v>
      </c>
      <c r="P391" s="62">
        <v>1.2</v>
      </c>
      <c r="Q391" s="65">
        <f t="shared" si="86"/>
        <v>0.4</v>
      </c>
    </row>
    <row r="392" s="7" customFormat="1" spans="1:17">
      <c r="A392" s="30" t="s">
        <v>498</v>
      </c>
      <c r="B392" s="31"/>
      <c r="C392" s="31"/>
      <c r="D392" s="31"/>
      <c r="E392" s="32"/>
      <c r="F392" s="32"/>
      <c r="G392" s="31"/>
      <c r="H392" s="31"/>
      <c r="I392" s="31"/>
      <c r="J392" s="32"/>
      <c r="K392" s="32"/>
      <c r="L392" s="31"/>
      <c r="M392" s="42"/>
      <c r="N392" s="43">
        <v>60</v>
      </c>
      <c r="O392" s="43">
        <f t="shared" si="74"/>
        <v>60</v>
      </c>
      <c r="P392" s="62">
        <v>0</v>
      </c>
      <c r="Q392" s="65">
        <f t="shared" si="86"/>
        <v>0</v>
      </c>
    </row>
    <row r="393" s="7" customFormat="1" spans="1:17">
      <c r="A393" s="30" t="s">
        <v>499</v>
      </c>
      <c r="B393" s="31"/>
      <c r="C393" s="31"/>
      <c r="D393" s="31"/>
      <c r="E393" s="32"/>
      <c r="F393" s="32"/>
      <c r="G393" s="31"/>
      <c r="H393" s="31"/>
      <c r="I393" s="31"/>
      <c r="J393" s="32"/>
      <c r="K393" s="32"/>
      <c r="L393" s="31"/>
      <c r="M393" s="42"/>
      <c r="N393" s="43">
        <v>240</v>
      </c>
      <c r="O393" s="43">
        <f t="shared" si="74"/>
        <v>240</v>
      </c>
      <c r="P393" s="62">
        <v>26.1</v>
      </c>
      <c r="Q393" s="65">
        <f t="shared" si="86"/>
        <v>10.875</v>
      </c>
    </row>
    <row r="394" s="7" customFormat="1" spans="1:17">
      <c r="A394" s="30" t="s">
        <v>500</v>
      </c>
      <c r="B394" s="31"/>
      <c r="C394" s="31"/>
      <c r="D394" s="31"/>
      <c r="E394" s="32"/>
      <c r="F394" s="32"/>
      <c r="G394" s="31"/>
      <c r="H394" s="31"/>
      <c r="I394" s="31"/>
      <c r="J394" s="32"/>
      <c r="K394" s="32"/>
      <c r="L394" s="31"/>
      <c r="M394" s="42"/>
      <c r="N394" s="43">
        <v>120</v>
      </c>
      <c r="O394" s="43">
        <f t="shared" ref="O394:O432" si="87">M394+N394</f>
        <v>120</v>
      </c>
      <c r="P394" s="62">
        <v>64.8</v>
      </c>
      <c r="Q394" s="65">
        <f t="shared" si="86"/>
        <v>54</v>
      </c>
    </row>
    <row r="395" s="7" customFormat="1" ht="24" spans="1:17">
      <c r="A395" s="30" t="s">
        <v>501</v>
      </c>
      <c r="B395" s="31"/>
      <c r="C395" s="31"/>
      <c r="D395" s="31"/>
      <c r="E395" s="32"/>
      <c r="F395" s="32"/>
      <c r="G395" s="31"/>
      <c r="H395" s="31"/>
      <c r="I395" s="31"/>
      <c r="J395" s="32"/>
      <c r="K395" s="32"/>
      <c r="L395" s="31"/>
      <c r="M395" s="42"/>
      <c r="N395" s="43">
        <v>150</v>
      </c>
      <c r="O395" s="43">
        <f t="shared" si="87"/>
        <v>150</v>
      </c>
      <c r="P395" s="62">
        <v>54.1</v>
      </c>
      <c r="Q395" s="65">
        <f t="shared" si="86"/>
        <v>36.0666666666667</v>
      </c>
    </row>
    <row r="396" s="7" customFormat="1" spans="1:17">
      <c r="A396" s="30" t="s">
        <v>502</v>
      </c>
      <c r="B396" s="31"/>
      <c r="C396" s="31"/>
      <c r="D396" s="31"/>
      <c r="E396" s="32"/>
      <c r="F396" s="32"/>
      <c r="G396" s="31"/>
      <c r="H396" s="31"/>
      <c r="I396" s="31"/>
      <c r="J396" s="32"/>
      <c r="K396" s="32"/>
      <c r="L396" s="31"/>
      <c r="M396" s="42"/>
      <c r="N396" s="43">
        <v>60</v>
      </c>
      <c r="O396" s="43">
        <f t="shared" si="87"/>
        <v>60</v>
      </c>
      <c r="P396" s="62">
        <v>30</v>
      </c>
      <c r="Q396" s="65">
        <f t="shared" si="86"/>
        <v>50</v>
      </c>
    </row>
    <row r="397" s="7" customFormat="1" spans="1:17">
      <c r="A397" s="30" t="s">
        <v>503</v>
      </c>
      <c r="B397" s="31"/>
      <c r="C397" s="31"/>
      <c r="D397" s="31"/>
      <c r="E397" s="32"/>
      <c r="F397" s="32"/>
      <c r="G397" s="31"/>
      <c r="H397" s="31"/>
      <c r="I397" s="31"/>
      <c r="J397" s="32"/>
      <c r="K397" s="32"/>
      <c r="L397" s="31"/>
      <c r="M397" s="42"/>
      <c r="N397" s="43">
        <v>60</v>
      </c>
      <c r="O397" s="43">
        <f t="shared" si="87"/>
        <v>60</v>
      </c>
      <c r="P397" s="62">
        <v>50</v>
      </c>
      <c r="Q397" s="65">
        <f t="shared" si="86"/>
        <v>83.3333333333333</v>
      </c>
    </row>
    <row r="398" s="7" customFormat="1" spans="1:17">
      <c r="A398" s="30" t="s">
        <v>504</v>
      </c>
      <c r="B398" s="31"/>
      <c r="C398" s="31"/>
      <c r="D398" s="31"/>
      <c r="E398" s="32"/>
      <c r="F398" s="32"/>
      <c r="G398" s="31"/>
      <c r="H398" s="31"/>
      <c r="I398" s="31"/>
      <c r="J398" s="32"/>
      <c r="K398" s="32"/>
      <c r="L398" s="31"/>
      <c r="M398" s="42"/>
      <c r="N398" s="43">
        <v>100</v>
      </c>
      <c r="O398" s="43">
        <f t="shared" si="87"/>
        <v>100</v>
      </c>
      <c r="P398" s="62">
        <v>78</v>
      </c>
      <c r="Q398" s="65">
        <f t="shared" si="86"/>
        <v>78</v>
      </c>
    </row>
    <row r="399" s="7" customFormat="1" spans="1:17">
      <c r="A399" s="30" t="s">
        <v>505</v>
      </c>
      <c r="B399" s="31"/>
      <c r="C399" s="31"/>
      <c r="D399" s="31"/>
      <c r="E399" s="32"/>
      <c r="F399" s="32"/>
      <c r="G399" s="31"/>
      <c r="H399" s="31"/>
      <c r="I399" s="31"/>
      <c r="J399" s="32"/>
      <c r="K399" s="32"/>
      <c r="L399" s="31"/>
      <c r="M399" s="42"/>
      <c r="N399" s="43">
        <v>20</v>
      </c>
      <c r="O399" s="43">
        <f t="shared" si="87"/>
        <v>20</v>
      </c>
      <c r="P399" s="62">
        <v>3.6</v>
      </c>
      <c r="Q399" s="65">
        <f t="shared" si="86"/>
        <v>18</v>
      </c>
    </row>
    <row r="400" s="7" customFormat="1" spans="1:17">
      <c r="A400" s="30" t="s">
        <v>506</v>
      </c>
      <c r="B400" s="31"/>
      <c r="C400" s="31"/>
      <c r="D400" s="31"/>
      <c r="E400" s="32"/>
      <c r="F400" s="32"/>
      <c r="G400" s="31"/>
      <c r="H400" s="31"/>
      <c r="I400" s="31"/>
      <c r="J400" s="32"/>
      <c r="K400" s="32"/>
      <c r="L400" s="31"/>
      <c r="M400" s="42"/>
      <c r="N400" s="43">
        <v>54</v>
      </c>
      <c r="O400" s="43">
        <f t="shared" si="87"/>
        <v>54</v>
      </c>
      <c r="P400" s="62">
        <v>0</v>
      </c>
      <c r="Q400" s="65">
        <f t="shared" si="86"/>
        <v>0</v>
      </c>
    </row>
    <row r="401" s="7" customFormat="1" spans="1:17">
      <c r="A401" s="30" t="s">
        <v>507</v>
      </c>
      <c r="B401" s="31"/>
      <c r="C401" s="31"/>
      <c r="D401" s="31"/>
      <c r="E401" s="32"/>
      <c r="F401" s="32"/>
      <c r="G401" s="31"/>
      <c r="H401" s="31"/>
      <c r="I401" s="31"/>
      <c r="J401" s="32"/>
      <c r="K401" s="32"/>
      <c r="L401" s="31"/>
      <c r="M401" s="42"/>
      <c r="N401" s="43">
        <v>50</v>
      </c>
      <c r="O401" s="43">
        <f t="shared" si="87"/>
        <v>50</v>
      </c>
      <c r="P401" s="62">
        <v>0</v>
      </c>
      <c r="Q401" s="65">
        <f t="shared" si="86"/>
        <v>0</v>
      </c>
    </row>
    <row r="402" s="7" customFormat="1" spans="1:17">
      <c r="A402" s="30" t="s">
        <v>508</v>
      </c>
      <c r="B402" s="31"/>
      <c r="C402" s="31"/>
      <c r="D402" s="31"/>
      <c r="E402" s="32"/>
      <c r="F402" s="32"/>
      <c r="G402" s="31"/>
      <c r="H402" s="31"/>
      <c r="I402" s="31"/>
      <c r="J402" s="32"/>
      <c r="K402" s="32"/>
      <c r="L402" s="31"/>
      <c r="M402" s="42"/>
      <c r="N402" s="43">
        <v>20</v>
      </c>
      <c r="O402" s="43">
        <f t="shared" si="87"/>
        <v>20</v>
      </c>
      <c r="P402" s="62">
        <v>0</v>
      </c>
      <c r="Q402" s="65">
        <f t="shared" si="86"/>
        <v>0</v>
      </c>
    </row>
    <row r="403" s="7" customFormat="1" spans="1:17">
      <c r="A403" s="30" t="s">
        <v>509</v>
      </c>
      <c r="B403" s="31"/>
      <c r="C403" s="31"/>
      <c r="D403" s="31"/>
      <c r="E403" s="32"/>
      <c r="F403" s="32"/>
      <c r="G403" s="31"/>
      <c r="H403" s="31"/>
      <c r="I403" s="31"/>
      <c r="J403" s="32"/>
      <c r="K403" s="32"/>
      <c r="L403" s="31"/>
      <c r="M403" s="42"/>
      <c r="N403" s="43">
        <v>20</v>
      </c>
      <c r="O403" s="43">
        <f t="shared" si="87"/>
        <v>20</v>
      </c>
      <c r="P403" s="62">
        <v>0</v>
      </c>
      <c r="Q403" s="65">
        <f t="shared" si="86"/>
        <v>0</v>
      </c>
    </row>
    <row r="404" s="7" customFormat="1" spans="1:17">
      <c r="A404" s="30" t="s">
        <v>510</v>
      </c>
      <c r="B404" s="31"/>
      <c r="C404" s="31"/>
      <c r="D404" s="31"/>
      <c r="E404" s="32"/>
      <c r="F404" s="32"/>
      <c r="G404" s="31"/>
      <c r="H404" s="31"/>
      <c r="I404" s="31"/>
      <c r="J404" s="32"/>
      <c r="K404" s="32"/>
      <c r="L404" s="31"/>
      <c r="M404" s="42"/>
      <c r="N404" s="43">
        <v>70</v>
      </c>
      <c r="O404" s="43">
        <f t="shared" si="87"/>
        <v>70</v>
      </c>
      <c r="P404" s="62">
        <v>30</v>
      </c>
      <c r="Q404" s="65">
        <f t="shared" si="86"/>
        <v>42.8571428571429</v>
      </c>
    </row>
    <row r="405" spans="1:17">
      <c r="A405" s="33" t="s">
        <v>511</v>
      </c>
      <c r="B405" s="28"/>
      <c r="C405" s="28"/>
      <c r="D405" s="28"/>
      <c r="E405" s="29"/>
      <c r="F405" s="29">
        <f>F406</f>
        <v>3</v>
      </c>
      <c r="G405" s="29"/>
      <c r="H405" s="29"/>
      <c r="I405" s="29"/>
      <c r="J405" s="29"/>
      <c r="K405" s="29">
        <f>K406</f>
        <v>3</v>
      </c>
      <c r="L405" s="28"/>
      <c r="M405" s="41">
        <f>E405+F405</f>
        <v>3</v>
      </c>
      <c r="N405" s="20"/>
      <c r="O405" s="20">
        <f t="shared" si="87"/>
        <v>3</v>
      </c>
      <c r="P405" s="60">
        <f>SUM(P406)</f>
        <v>9.4</v>
      </c>
      <c r="Q405" s="64">
        <f t="shared" ref="Q405:Q410" si="88">P405/O405*100</f>
        <v>313.333333333333</v>
      </c>
    </row>
    <row r="406" spans="1:17">
      <c r="A406" s="33" t="s">
        <v>512</v>
      </c>
      <c r="B406" s="28"/>
      <c r="C406" s="28"/>
      <c r="D406" s="28"/>
      <c r="E406" s="29"/>
      <c r="F406" s="29">
        <v>3</v>
      </c>
      <c r="G406" s="28"/>
      <c r="H406" s="28"/>
      <c r="I406" s="28"/>
      <c r="J406" s="29"/>
      <c r="K406" s="29">
        <v>3</v>
      </c>
      <c r="L406" s="28"/>
      <c r="M406" s="41">
        <f>E406+F406</f>
        <v>3</v>
      </c>
      <c r="N406" s="20"/>
      <c r="O406" s="20">
        <f t="shared" si="87"/>
        <v>3</v>
      </c>
      <c r="P406" s="60">
        <v>9.4</v>
      </c>
      <c r="Q406" s="64">
        <f t="shared" si="88"/>
        <v>313.333333333333</v>
      </c>
    </row>
    <row r="407" s="4" customFormat="1" spans="1:17">
      <c r="A407" s="54" t="s">
        <v>513</v>
      </c>
      <c r="B407" s="25">
        <f t="shared" ref="B407:K407" si="89">B408+B434+B441+B466</f>
        <v>13</v>
      </c>
      <c r="C407" s="25"/>
      <c r="D407" s="25">
        <f t="shared" si="89"/>
        <v>15</v>
      </c>
      <c r="E407" s="25">
        <f t="shared" si="89"/>
        <v>235.6</v>
      </c>
      <c r="F407" s="25">
        <f t="shared" si="89"/>
        <v>2663.1</v>
      </c>
      <c r="G407" s="25">
        <f t="shared" si="89"/>
        <v>2438.4</v>
      </c>
      <c r="H407" s="25">
        <f t="shared" si="89"/>
        <v>365.2</v>
      </c>
      <c r="I407" s="25">
        <f t="shared" si="89"/>
        <v>2244.5</v>
      </c>
      <c r="J407" s="25">
        <f t="shared" si="89"/>
        <v>1862.5</v>
      </c>
      <c r="K407" s="25">
        <f t="shared" si="89"/>
        <v>1036.2</v>
      </c>
      <c r="L407" s="25"/>
      <c r="M407" s="59">
        <f>E407+F407</f>
        <v>2898.7</v>
      </c>
      <c r="N407" s="38">
        <f>SUM(N408,N434,N441,N466)</f>
        <v>-697.6</v>
      </c>
      <c r="O407" s="38">
        <f t="shared" si="87"/>
        <v>2201.1</v>
      </c>
      <c r="P407" s="40">
        <f>SUM(P408,P434,P441,P466)</f>
        <v>1438.9</v>
      </c>
      <c r="Q407" s="49">
        <f t="shared" si="88"/>
        <v>65.3718595247831</v>
      </c>
    </row>
    <row r="408" spans="1:17">
      <c r="A408" s="27" t="s">
        <v>514</v>
      </c>
      <c r="B408" s="28">
        <f>B409+B410+B415+B418+B422</f>
        <v>10</v>
      </c>
      <c r="C408" s="28"/>
      <c r="D408" s="28">
        <f>D409+D410+D415+D418+D422</f>
        <v>2</v>
      </c>
      <c r="E408" s="29">
        <f>E409+E410+E415+E418+E422</f>
        <v>155.4</v>
      </c>
      <c r="F408" s="29">
        <f>F409+F410+F415+F418+F422</f>
        <v>122.7</v>
      </c>
      <c r="G408" s="29"/>
      <c r="H408" s="29"/>
      <c r="I408" s="29">
        <f>I409+I410+I415+I418+I422</f>
        <v>5</v>
      </c>
      <c r="J408" s="29">
        <f>J409+J410+J415+J418+J422</f>
        <v>154.4</v>
      </c>
      <c r="K408" s="29">
        <f>K409+K410+K415+K418+K422</f>
        <v>123.7</v>
      </c>
      <c r="L408" s="28"/>
      <c r="M408" s="41">
        <f>E408+F408</f>
        <v>278.1</v>
      </c>
      <c r="N408" s="20">
        <f>SUM(N409,N410,N415,N418,N422)</f>
        <v>5.5</v>
      </c>
      <c r="O408" s="20">
        <f t="shared" si="87"/>
        <v>283.6</v>
      </c>
      <c r="P408" s="60">
        <f>SUM(P409:P410)</f>
        <v>240.1</v>
      </c>
      <c r="Q408" s="64">
        <f t="shared" si="88"/>
        <v>84.6614950634697</v>
      </c>
    </row>
    <row r="409" spans="1:17">
      <c r="A409" s="27" t="s">
        <v>368</v>
      </c>
      <c r="B409" s="28">
        <v>10</v>
      </c>
      <c r="C409" s="28"/>
      <c r="D409" s="28"/>
      <c r="E409" s="29">
        <v>148.9</v>
      </c>
      <c r="F409" s="29"/>
      <c r="G409" s="28"/>
      <c r="H409" s="28"/>
      <c r="I409" s="28"/>
      <c r="J409" s="29">
        <v>110</v>
      </c>
      <c r="K409" s="29">
        <v>38.9</v>
      </c>
      <c r="L409" s="28"/>
      <c r="M409" s="41">
        <f>E409+F409</f>
        <v>148.9</v>
      </c>
      <c r="N409" s="20"/>
      <c r="O409" s="20">
        <f t="shared" si="87"/>
        <v>148.9</v>
      </c>
      <c r="P409" s="60">
        <v>213.2</v>
      </c>
      <c r="Q409" s="64">
        <f t="shared" si="88"/>
        <v>143.183344526528</v>
      </c>
    </row>
    <row r="410" s="1" customFormat="1" spans="1:17">
      <c r="A410" s="27" t="s">
        <v>515</v>
      </c>
      <c r="B410" s="28"/>
      <c r="C410" s="28"/>
      <c r="D410" s="28"/>
      <c r="E410" s="29"/>
      <c r="F410" s="29">
        <f t="shared" ref="F410:K410" si="90">F411+F412+F413+F414</f>
        <v>63</v>
      </c>
      <c r="G410" s="28"/>
      <c r="H410" s="28"/>
      <c r="I410" s="28"/>
      <c r="J410" s="29">
        <f t="shared" si="90"/>
        <v>27</v>
      </c>
      <c r="K410" s="29">
        <f t="shared" si="90"/>
        <v>36</v>
      </c>
      <c r="L410" s="28"/>
      <c r="M410" s="41">
        <f>M411+M412+M413+M414</f>
        <v>63</v>
      </c>
      <c r="N410" s="20"/>
      <c r="O410" s="20">
        <f t="shared" si="87"/>
        <v>63</v>
      </c>
      <c r="P410" s="45">
        <f>SUM(P411:P414)</f>
        <v>26.9</v>
      </c>
      <c r="Q410" s="64">
        <f t="shared" si="88"/>
        <v>42.6984126984127</v>
      </c>
    </row>
    <row r="411" spans="1:17">
      <c r="A411" s="27" t="s">
        <v>516</v>
      </c>
      <c r="B411" s="28"/>
      <c r="C411" s="28"/>
      <c r="D411" s="28"/>
      <c r="E411" s="29"/>
      <c r="F411" s="29">
        <v>12</v>
      </c>
      <c r="G411" s="28"/>
      <c r="H411" s="28"/>
      <c r="I411" s="28"/>
      <c r="J411" s="29">
        <v>4</v>
      </c>
      <c r="K411" s="29">
        <v>8</v>
      </c>
      <c r="L411" s="28"/>
      <c r="M411" s="41">
        <f t="shared" ref="M411:M430" si="91">E411+F411</f>
        <v>12</v>
      </c>
      <c r="N411" s="20"/>
      <c r="O411" s="20">
        <f t="shared" si="87"/>
        <v>12</v>
      </c>
      <c r="P411" s="60">
        <v>12.2</v>
      </c>
      <c r="Q411" s="64">
        <f t="shared" ref="Q411:Q432" si="92">P411/O411*100</f>
        <v>101.666666666667</v>
      </c>
    </row>
    <row r="412" spans="1:17">
      <c r="A412" s="27" t="s">
        <v>517</v>
      </c>
      <c r="B412" s="28"/>
      <c r="C412" s="28"/>
      <c r="D412" s="28"/>
      <c r="E412" s="29"/>
      <c r="F412" s="29">
        <v>10</v>
      </c>
      <c r="G412" s="28"/>
      <c r="H412" s="28"/>
      <c r="I412" s="28"/>
      <c r="J412" s="29"/>
      <c r="K412" s="29">
        <v>10</v>
      </c>
      <c r="L412" s="28"/>
      <c r="M412" s="41">
        <f t="shared" si="91"/>
        <v>10</v>
      </c>
      <c r="N412" s="20"/>
      <c r="O412" s="20">
        <f t="shared" si="87"/>
        <v>10</v>
      </c>
      <c r="P412" s="60">
        <v>3.2</v>
      </c>
      <c r="Q412" s="64">
        <f t="shared" si="92"/>
        <v>32</v>
      </c>
    </row>
    <row r="413" s="8" customFormat="1" spans="1:17">
      <c r="A413" s="27" t="s">
        <v>518</v>
      </c>
      <c r="B413" s="28"/>
      <c r="C413" s="28"/>
      <c r="D413" s="28"/>
      <c r="E413" s="29"/>
      <c r="F413" s="29">
        <v>16</v>
      </c>
      <c r="G413" s="28"/>
      <c r="H413" s="28"/>
      <c r="I413" s="28"/>
      <c r="J413" s="29">
        <v>16</v>
      </c>
      <c r="K413" s="29"/>
      <c r="L413" s="28"/>
      <c r="M413" s="41">
        <f t="shared" si="91"/>
        <v>16</v>
      </c>
      <c r="N413" s="20"/>
      <c r="O413" s="20">
        <f t="shared" si="87"/>
        <v>16</v>
      </c>
      <c r="P413" s="60">
        <v>10.5</v>
      </c>
      <c r="Q413" s="64">
        <f t="shared" si="92"/>
        <v>65.625</v>
      </c>
    </row>
    <row r="414" s="8" customFormat="1" spans="1:17">
      <c r="A414" s="27" t="s">
        <v>519</v>
      </c>
      <c r="B414" s="28"/>
      <c r="C414" s="28"/>
      <c r="D414" s="28"/>
      <c r="E414" s="29"/>
      <c r="F414" s="29">
        <v>25</v>
      </c>
      <c r="G414" s="28"/>
      <c r="H414" s="28"/>
      <c r="I414" s="28"/>
      <c r="J414" s="29">
        <v>7</v>
      </c>
      <c r="K414" s="29">
        <v>18</v>
      </c>
      <c r="L414" s="28"/>
      <c r="M414" s="41">
        <f t="shared" si="91"/>
        <v>25</v>
      </c>
      <c r="N414" s="20"/>
      <c r="O414" s="20">
        <f t="shared" si="87"/>
        <v>25</v>
      </c>
      <c r="P414" s="60">
        <v>1</v>
      </c>
      <c r="Q414" s="64">
        <f t="shared" si="92"/>
        <v>4</v>
      </c>
    </row>
    <row r="415" s="1" customFormat="1" spans="1:17">
      <c r="A415" s="27" t="s">
        <v>520</v>
      </c>
      <c r="B415" s="28"/>
      <c r="C415" s="28"/>
      <c r="D415" s="28"/>
      <c r="E415" s="29"/>
      <c r="F415" s="29">
        <f>F416+F417</f>
        <v>2.9</v>
      </c>
      <c r="G415" s="28"/>
      <c r="H415" s="28"/>
      <c r="I415" s="28"/>
      <c r="J415" s="29">
        <f>J416+J417</f>
        <v>2.9</v>
      </c>
      <c r="K415" s="29"/>
      <c r="L415" s="28"/>
      <c r="M415" s="41">
        <f t="shared" si="91"/>
        <v>2.9</v>
      </c>
      <c r="N415" s="20"/>
      <c r="O415" s="20">
        <f t="shared" si="87"/>
        <v>2.9</v>
      </c>
      <c r="P415" s="45">
        <f>SUM(P416:P417)</f>
        <v>0</v>
      </c>
      <c r="Q415" s="64">
        <f t="shared" si="92"/>
        <v>0</v>
      </c>
    </row>
    <row r="416" s="8" customFormat="1" spans="1:17">
      <c r="A416" s="27" t="s">
        <v>521</v>
      </c>
      <c r="B416" s="28"/>
      <c r="C416" s="28"/>
      <c r="D416" s="28"/>
      <c r="E416" s="29"/>
      <c r="F416" s="29">
        <v>2.4</v>
      </c>
      <c r="G416" s="28"/>
      <c r="H416" s="28"/>
      <c r="I416" s="28"/>
      <c r="J416" s="29">
        <v>2.4</v>
      </c>
      <c r="K416" s="29"/>
      <c r="L416" s="28"/>
      <c r="M416" s="41">
        <f t="shared" si="91"/>
        <v>2.4</v>
      </c>
      <c r="N416" s="20"/>
      <c r="O416" s="20">
        <f t="shared" si="87"/>
        <v>2.4</v>
      </c>
      <c r="P416" s="60">
        <v>0</v>
      </c>
      <c r="Q416" s="64">
        <f t="shared" si="92"/>
        <v>0</v>
      </c>
    </row>
    <row r="417" s="8" customFormat="1" spans="1:17">
      <c r="A417" s="27" t="s">
        <v>522</v>
      </c>
      <c r="B417" s="28"/>
      <c r="C417" s="28"/>
      <c r="D417" s="28"/>
      <c r="E417" s="29"/>
      <c r="F417" s="29">
        <v>0.5</v>
      </c>
      <c r="G417" s="28"/>
      <c r="H417" s="28"/>
      <c r="I417" s="28"/>
      <c r="J417" s="29">
        <v>0.5</v>
      </c>
      <c r="K417" s="29"/>
      <c r="L417" s="28"/>
      <c r="M417" s="41">
        <f t="shared" si="91"/>
        <v>0.5</v>
      </c>
      <c r="N417" s="20"/>
      <c r="O417" s="20">
        <f t="shared" si="87"/>
        <v>0.5</v>
      </c>
      <c r="P417" s="60">
        <v>0</v>
      </c>
      <c r="Q417" s="64">
        <f t="shared" si="92"/>
        <v>0</v>
      </c>
    </row>
    <row r="418" s="1" customFormat="1" spans="1:17">
      <c r="A418" s="27" t="s">
        <v>523</v>
      </c>
      <c r="B418" s="28"/>
      <c r="C418" s="28"/>
      <c r="D418" s="28"/>
      <c r="E418" s="29"/>
      <c r="F418" s="29">
        <f t="shared" ref="F418:K418" si="93">F421+F420+F419</f>
        <v>24.8</v>
      </c>
      <c r="G418" s="29"/>
      <c r="H418" s="29"/>
      <c r="I418" s="29"/>
      <c r="J418" s="29">
        <f t="shared" si="93"/>
        <v>0</v>
      </c>
      <c r="K418" s="29">
        <f t="shared" si="93"/>
        <v>24.8</v>
      </c>
      <c r="L418" s="29"/>
      <c r="M418" s="41">
        <f t="shared" si="91"/>
        <v>24.8</v>
      </c>
      <c r="N418" s="20">
        <f>SUM(N419:N421)</f>
        <v>-12</v>
      </c>
      <c r="O418" s="20">
        <f t="shared" si="87"/>
        <v>12.8</v>
      </c>
      <c r="P418" s="45">
        <f>SUM(P419:P421)</f>
        <v>1.9</v>
      </c>
      <c r="Q418" s="64">
        <f t="shared" si="92"/>
        <v>14.84375</v>
      </c>
    </row>
    <row r="419" s="1" customFormat="1" spans="1:17">
      <c r="A419" s="27" t="s">
        <v>524</v>
      </c>
      <c r="B419" s="28"/>
      <c r="C419" s="28"/>
      <c r="D419" s="28"/>
      <c r="E419" s="29"/>
      <c r="F419" s="29">
        <v>15</v>
      </c>
      <c r="G419" s="28"/>
      <c r="H419" s="28"/>
      <c r="I419" s="28"/>
      <c r="J419" s="29"/>
      <c r="K419" s="29">
        <v>15</v>
      </c>
      <c r="L419" s="28"/>
      <c r="M419" s="41">
        <f t="shared" si="91"/>
        <v>15</v>
      </c>
      <c r="N419" s="20">
        <v>-15</v>
      </c>
      <c r="O419" s="20">
        <f t="shared" si="87"/>
        <v>0</v>
      </c>
      <c r="P419" s="45">
        <v>0</v>
      </c>
      <c r="Q419" s="64"/>
    </row>
    <row r="420" s="1" customFormat="1" spans="1:17">
      <c r="A420" s="27" t="s">
        <v>525</v>
      </c>
      <c r="B420" s="28"/>
      <c r="C420" s="28"/>
      <c r="D420" s="28"/>
      <c r="E420" s="29"/>
      <c r="F420" s="29">
        <v>7.8</v>
      </c>
      <c r="G420" s="28"/>
      <c r="H420" s="28"/>
      <c r="I420" s="28"/>
      <c r="J420" s="29"/>
      <c r="K420" s="29">
        <v>7.8</v>
      </c>
      <c r="L420" s="28"/>
      <c r="M420" s="41">
        <f t="shared" si="91"/>
        <v>7.8</v>
      </c>
      <c r="N420" s="20"/>
      <c r="O420" s="20">
        <f t="shared" si="87"/>
        <v>7.8</v>
      </c>
      <c r="P420" s="45">
        <v>0</v>
      </c>
      <c r="Q420" s="64">
        <f t="shared" si="92"/>
        <v>0</v>
      </c>
    </row>
    <row r="421" spans="1:17">
      <c r="A421" s="27" t="s">
        <v>526</v>
      </c>
      <c r="B421" s="28"/>
      <c r="C421" s="28"/>
      <c r="D421" s="28"/>
      <c r="E421" s="29"/>
      <c r="F421" s="29">
        <v>2</v>
      </c>
      <c r="G421" s="28"/>
      <c r="H421" s="28"/>
      <c r="I421" s="28"/>
      <c r="J421" s="29"/>
      <c r="K421" s="29">
        <v>2</v>
      </c>
      <c r="L421" s="28"/>
      <c r="M421" s="41">
        <f t="shared" si="91"/>
        <v>2</v>
      </c>
      <c r="N421" s="20">
        <v>3</v>
      </c>
      <c r="O421" s="20">
        <f t="shared" si="87"/>
        <v>5</v>
      </c>
      <c r="P421" s="60">
        <v>1.9</v>
      </c>
      <c r="Q421" s="64">
        <f t="shared" si="92"/>
        <v>38</v>
      </c>
    </row>
    <row r="422" s="1" customFormat="1" spans="1:17">
      <c r="A422" s="27" t="s">
        <v>527</v>
      </c>
      <c r="B422" s="29"/>
      <c r="C422" s="29"/>
      <c r="D422" s="29">
        <f>D423+D424+D425+D426+D427+D428+D429+D430</f>
        <v>2</v>
      </c>
      <c r="E422" s="29">
        <f>E423+E424+E425+E426+E427+E428+E429+E430</f>
        <v>6.5</v>
      </c>
      <c r="F422" s="29">
        <f>F423+F424+F425+F426+F427+F428+F429+F430</f>
        <v>32</v>
      </c>
      <c r="G422" s="29"/>
      <c r="H422" s="29"/>
      <c r="I422" s="29">
        <f>I423+I424+I425+I426+I427+I428+I429+I430</f>
        <v>5</v>
      </c>
      <c r="J422" s="29">
        <f>J423+J424+J425+J426+J427+J428+J429+J430</f>
        <v>14.5</v>
      </c>
      <c r="K422" s="29">
        <f>K423+K424+K425+K426+K427+K428+K429+K430</f>
        <v>24</v>
      </c>
      <c r="L422" s="29"/>
      <c r="M422" s="41">
        <f t="shared" si="91"/>
        <v>38.5</v>
      </c>
      <c r="N422" s="20">
        <f>SUM(N423:N432)</f>
        <v>17.5</v>
      </c>
      <c r="O422" s="20">
        <f t="shared" si="87"/>
        <v>56</v>
      </c>
      <c r="P422" s="45">
        <f>SUM(P423:P433)</f>
        <v>151.8</v>
      </c>
      <c r="Q422" s="64">
        <f t="shared" si="92"/>
        <v>271.071428571429</v>
      </c>
    </row>
    <row r="423" spans="1:17">
      <c r="A423" s="27" t="s">
        <v>528</v>
      </c>
      <c r="B423" s="28"/>
      <c r="C423" s="28"/>
      <c r="D423" s="28">
        <v>2</v>
      </c>
      <c r="E423" s="29">
        <v>6.5</v>
      </c>
      <c r="F423" s="29"/>
      <c r="G423" s="28"/>
      <c r="H423" s="28"/>
      <c r="I423" s="28"/>
      <c r="J423" s="29">
        <v>6.5</v>
      </c>
      <c r="K423" s="29"/>
      <c r="L423" s="28"/>
      <c r="M423" s="41">
        <f t="shared" si="91"/>
        <v>6.5</v>
      </c>
      <c r="N423" s="20"/>
      <c r="O423" s="20">
        <f t="shared" si="87"/>
        <v>6.5</v>
      </c>
      <c r="P423" s="60">
        <v>7.8</v>
      </c>
      <c r="Q423" s="64">
        <f t="shared" si="92"/>
        <v>120</v>
      </c>
    </row>
    <row r="424" spans="1:17">
      <c r="A424" s="27" t="s">
        <v>529</v>
      </c>
      <c r="B424" s="28"/>
      <c r="C424" s="28"/>
      <c r="D424" s="28"/>
      <c r="E424" s="29"/>
      <c r="F424" s="29">
        <v>1</v>
      </c>
      <c r="G424" s="28"/>
      <c r="H424" s="28"/>
      <c r="I424" s="28"/>
      <c r="J424" s="29"/>
      <c r="K424" s="29">
        <v>1</v>
      </c>
      <c r="L424" s="28"/>
      <c r="M424" s="41">
        <f t="shared" si="91"/>
        <v>1</v>
      </c>
      <c r="N424" s="20"/>
      <c r="O424" s="20">
        <f t="shared" si="87"/>
        <v>1</v>
      </c>
      <c r="P424" s="60">
        <v>6.8</v>
      </c>
      <c r="Q424" s="64">
        <f t="shared" si="92"/>
        <v>680</v>
      </c>
    </row>
    <row r="425" spans="1:17">
      <c r="A425" s="27" t="s">
        <v>530</v>
      </c>
      <c r="B425" s="28"/>
      <c r="C425" s="28"/>
      <c r="D425" s="28"/>
      <c r="E425" s="29"/>
      <c r="F425" s="29">
        <v>1.5</v>
      </c>
      <c r="G425" s="28"/>
      <c r="H425" s="28"/>
      <c r="I425" s="28"/>
      <c r="J425" s="29"/>
      <c r="K425" s="29">
        <v>1.5</v>
      </c>
      <c r="L425" s="28"/>
      <c r="M425" s="41">
        <f t="shared" si="91"/>
        <v>1.5</v>
      </c>
      <c r="N425" s="20"/>
      <c r="O425" s="20">
        <f t="shared" si="87"/>
        <v>1.5</v>
      </c>
      <c r="P425" s="60">
        <v>1.6</v>
      </c>
      <c r="Q425" s="64">
        <f t="shared" si="92"/>
        <v>106.666666666667</v>
      </c>
    </row>
    <row r="426" s="1" customFormat="1" spans="1:17">
      <c r="A426" s="27" t="s">
        <v>531</v>
      </c>
      <c r="B426" s="28"/>
      <c r="C426" s="28"/>
      <c r="D426" s="28"/>
      <c r="E426" s="29"/>
      <c r="F426" s="29">
        <v>1</v>
      </c>
      <c r="G426" s="28"/>
      <c r="H426" s="28"/>
      <c r="I426" s="28"/>
      <c r="J426" s="29"/>
      <c r="K426" s="29">
        <v>1</v>
      </c>
      <c r="L426" s="28"/>
      <c r="M426" s="41">
        <f t="shared" si="91"/>
        <v>1</v>
      </c>
      <c r="N426" s="20"/>
      <c r="O426" s="20">
        <f t="shared" si="87"/>
        <v>1</v>
      </c>
      <c r="P426" s="45">
        <v>8.8</v>
      </c>
      <c r="Q426" s="64">
        <f t="shared" si="92"/>
        <v>880</v>
      </c>
    </row>
    <row r="427" s="1" customFormat="1" spans="1:17">
      <c r="A427" s="33" t="s">
        <v>532</v>
      </c>
      <c r="B427" s="28"/>
      <c r="C427" s="28"/>
      <c r="D427" s="28"/>
      <c r="E427" s="29"/>
      <c r="F427" s="29">
        <v>5</v>
      </c>
      <c r="G427" s="28"/>
      <c r="H427" s="28"/>
      <c r="I427" s="28"/>
      <c r="J427" s="29">
        <v>5</v>
      </c>
      <c r="K427" s="29"/>
      <c r="L427" s="28"/>
      <c r="M427" s="41">
        <f t="shared" si="91"/>
        <v>5</v>
      </c>
      <c r="N427" s="20"/>
      <c r="O427" s="20">
        <f t="shared" si="87"/>
        <v>5</v>
      </c>
      <c r="P427" s="45">
        <v>1.3</v>
      </c>
      <c r="Q427" s="64">
        <f t="shared" si="92"/>
        <v>26</v>
      </c>
    </row>
    <row r="428" s="1" customFormat="1" spans="1:17">
      <c r="A428" s="33" t="s">
        <v>533</v>
      </c>
      <c r="B428" s="28"/>
      <c r="C428" s="28"/>
      <c r="D428" s="28"/>
      <c r="E428" s="29"/>
      <c r="F428" s="29">
        <v>3</v>
      </c>
      <c r="G428" s="28"/>
      <c r="H428" s="28"/>
      <c r="I428" s="28"/>
      <c r="J428" s="29">
        <v>3</v>
      </c>
      <c r="K428" s="29"/>
      <c r="L428" s="28"/>
      <c r="M428" s="41">
        <f t="shared" si="91"/>
        <v>3</v>
      </c>
      <c r="N428" s="20"/>
      <c r="O428" s="20">
        <f t="shared" si="87"/>
        <v>3</v>
      </c>
      <c r="P428" s="45">
        <v>1.5</v>
      </c>
      <c r="Q428" s="64">
        <f t="shared" si="92"/>
        <v>50</v>
      </c>
    </row>
    <row r="429" s="1" customFormat="1" spans="1:17">
      <c r="A429" s="33" t="s">
        <v>534</v>
      </c>
      <c r="B429" s="28"/>
      <c r="C429" s="28"/>
      <c r="D429" s="28"/>
      <c r="E429" s="29"/>
      <c r="F429" s="29">
        <v>15.5</v>
      </c>
      <c r="G429" s="28"/>
      <c r="H429" s="28"/>
      <c r="I429" s="28"/>
      <c r="J429" s="29"/>
      <c r="K429" s="29">
        <v>15.5</v>
      </c>
      <c r="L429" s="28"/>
      <c r="M429" s="41">
        <f t="shared" si="91"/>
        <v>15.5</v>
      </c>
      <c r="N429" s="20">
        <v>-15.5</v>
      </c>
      <c r="O429" s="20">
        <f t="shared" si="87"/>
        <v>0</v>
      </c>
      <c r="P429" s="45">
        <v>0</v>
      </c>
      <c r="Q429" s="64"/>
    </row>
    <row r="430" s="1" customFormat="1" spans="1:17">
      <c r="A430" s="27" t="s">
        <v>535</v>
      </c>
      <c r="B430" s="28"/>
      <c r="C430" s="28"/>
      <c r="D430" s="28"/>
      <c r="E430" s="29"/>
      <c r="F430" s="29">
        <v>5</v>
      </c>
      <c r="G430" s="28"/>
      <c r="H430" s="28"/>
      <c r="I430" s="28">
        <v>5</v>
      </c>
      <c r="J430" s="29"/>
      <c r="K430" s="29">
        <v>5</v>
      </c>
      <c r="L430" s="28"/>
      <c r="M430" s="41">
        <f t="shared" si="91"/>
        <v>5</v>
      </c>
      <c r="N430" s="20"/>
      <c r="O430" s="20">
        <f t="shared" si="87"/>
        <v>5</v>
      </c>
      <c r="P430" s="45">
        <v>4</v>
      </c>
      <c r="Q430" s="64">
        <f t="shared" si="92"/>
        <v>80</v>
      </c>
    </row>
    <row r="431" s="1" customFormat="1" spans="1:17">
      <c r="A431" s="27" t="s">
        <v>536</v>
      </c>
      <c r="B431" s="28"/>
      <c r="C431" s="28"/>
      <c r="D431" s="28"/>
      <c r="E431" s="29"/>
      <c r="F431" s="29"/>
      <c r="G431" s="28"/>
      <c r="H431" s="28"/>
      <c r="I431" s="28"/>
      <c r="J431" s="29"/>
      <c r="K431" s="29"/>
      <c r="L431" s="28"/>
      <c r="M431" s="41"/>
      <c r="N431" s="20">
        <v>15</v>
      </c>
      <c r="O431" s="20">
        <f t="shared" si="87"/>
        <v>15</v>
      </c>
      <c r="P431" s="45">
        <v>28.5</v>
      </c>
      <c r="Q431" s="64">
        <f t="shared" si="92"/>
        <v>190</v>
      </c>
    </row>
    <row r="432" s="1" customFormat="1" spans="1:17">
      <c r="A432" s="27" t="s">
        <v>537</v>
      </c>
      <c r="B432" s="28"/>
      <c r="C432" s="28"/>
      <c r="D432" s="28"/>
      <c r="E432" s="29"/>
      <c r="F432" s="29"/>
      <c r="G432" s="28"/>
      <c r="H432" s="28"/>
      <c r="I432" s="28"/>
      <c r="J432" s="29"/>
      <c r="K432" s="29"/>
      <c r="L432" s="28"/>
      <c r="M432" s="41"/>
      <c r="N432" s="20">
        <v>18</v>
      </c>
      <c r="O432" s="20">
        <f t="shared" si="87"/>
        <v>18</v>
      </c>
      <c r="P432" s="45">
        <v>18.2</v>
      </c>
      <c r="Q432" s="64">
        <f t="shared" si="92"/>
        <v>101.111111111111</v>
      </c>
    </row>
    <row r="433" s="5" customFormat="1" spans="1:17">
      <c r="A433" s="30" t="s">
        <v>538</v>
      </c>
      <c r="B433" s="31"/>
      <c r="C433" s="31"/>
      <c r="D433" s="31"/>
      <c r="E433" s="32"/>
      <c r="F433" s="32"/>
      <c r="G433" s="31"/>
      <c r="H433" s="31"/>
      <c r="I433" s="31"/>
      <c r="J433" s="32"/>
      <c r="K433" s="32"/>
      <c r="L433" s="31"/>
      <c r="M433" s="42"/>
      <c r="N433" s="43"/>
      <c r="O433" s="43"/>
      <c r="P433" s="44">
        <v>73.3</v>
      </c>
      <c r="Q433" s="51"/>
    </row>
    <row r="434" s="1" customFormat="1" spans="1:17">
      <c r="A434" s="27" t="s">
        <v>539</v>
      </c>
      <c r="B434" s="28">
        <f>B435+B436+B437+B438+B439+B440</f>
        <v>1</v>
      </c>
      <c r="C434" s="28"/>
      <c r="D434" s="28"/>
      <c r="E434" s="28">
        <f>E435+E436+E437+E438+E439+E440</f>
        <v>14.3</v>
      </c>
      <c r="F434" s="28">
        <f>F435+F436+F437+F438+F439+F440</f>
        <v>309.2</v>
      </c>
      <c r="G434" s="28"/>
      <c r="H434" s="28"/>
      <c r="I434" s="28">
        <f>I435+I436+I437+I438+I439+I440</f>
        <v>298</v>
      </c>
      <c r="J434" s="28">
        <f>J435+J436+J437+J438+J439+J440</f>
        <v>11.2</v>
      </c>
      <c r="K434" s="28">
        <f>K435+K436+K437+K438+K439+K440</f>
        <v>312.3</v>
      </c>
      <c r="L434" s="28"/>
      <c r="M434" s="41">
        <f t="shared" ref="M434:M461" si="94">E434+F434</f>
        <v>323.5</v>
      </c>
      <c r="N434" s="20">
        <f>SUM(N435:N440)</f>
        <v>-100</v>
      </c>
      <c r="O434" s="20">
        <f t="shared" ref="O434:O461" si="95">M434+N434</f>
        <v>223.5</v>
      </c>
      <c r="P434" s="45">
        <f>SUM(P435:P440)</f>
        <v>134.4</v>
      </c>
      <c r="Q434" s="52">
        <f>P434/O434*100</f>
        <v>60.1342281879195</v>
      </c>
    </row>
    <row r="435" s="1" customFormat="1" spans="1:17">
      <c r="A435" s="27" t="s">
        <v>161</v>
      </c>
      <c r="B435" s="28">
        <v>1</v>
      </c>
      <c r="C435" s="28"/>
      <c r="D435" s="28"/>
      <c r="E435" s="29">
        <v>14.3</v>
      </c>
      <c r="F435" s="29"/>
      <c r="G435" s="29"/>
      <c r="H435" s="29"/>
      <c r="I435" s="29"/>
      <c r="J435" s="29">
        <v>11</v>
      </c>
      <c r="K435" s="29">
        <v>3.3</v>
      </c>
      <c r="L435" s="28"/>
      <c r="M435" s="41">
        <f t="shared" si="94"/>
        <v>14.3</v>
      </c>
      <c r="N435" s="20"/>
      <c r="O435" s="20">
        <f t="shared" si="95"/>
        <v>14.3</v>
      </c>
      <c r="P435" s="45">
        <v>18.7</v>
      </c>
      <c r="Q435" s="52">
        <f>P435/O435*100</f>
        <v>130.769230769231</v>
      </c>
    </row>
    <row r="436" s="1" customFormat="1" spans="1:17">
      <c r="A436" s="27" t="s">
        <v>540</v>
      </c>
      <c r="B436" s="28"/>
      <c r="C436" s="28"/>
      <c r="D436" s="28"/>
      <c r="E436" s="29"/>
      <c r="F436" s="29">
        <v>10</v>
      </c>
      <c r="G436" s="28"/>
      <c r="H436" s="28"/>
      <c r="I436" s="28"/>
      <c r="J436" s="29"/>
      <c r="K436" s="29">
        <v>10</v>
      </c>
      <c r="L436" s="28"/>
      <c r="M436" s="41">
        <f t="shared" si="94"/>
        <v>10</v>
      </c>
      <c r="N436" s="20"/>
      <c r="O436" s="20">
        <f t="shared" si="95"/>
        <v>10</v>
      </c>
      <c r="P436" s="45">
        <v>24.2</v>
      </c>
      <c r="Q436" s="52">
        <f>P436/O436*100</f>
        <v>242</v>
      </c>
    </row>
    <row r="437" s="1" customFormat="1" spans="1:17">
      <c r="A437" s="27" t="s">
        <v>541</v>
      </c>
      <c r="B437" s="28"/>
      <c r="C437" s="28"/>
      <c r="D437" s="28"/>
      <c r="E437" s="29"/>
      <c r="F437" s="29">
        <v>0.6</v>
      </c>
      <c r="G437" s="28"/>
      <c r="H437" s="28"/>
      <c r="I437" s="28"/>
      <c r="J437" s="29">
        <v>0.2</v>
      </c>
      <c r="K437" s="29">
        <v>0.4</v>
      </c>
      <c r="L437" s="28"/>
      <c r="M437" s="41">
        <f t="shared" si="94"/>
        <v>0.6</v>
      </c>
      <c r="N437" s="20"/>
      <c r="O437" s="20">
        <f t="shared" si="95"/>
        <v>0.6</v>
      </c>
      <c r="P437" s="45">
        <v>0.5</v>
      </c>
      <c r="Q437" s="52">
        <f t="shared" ref="Q437:Q452" si="96">P437/O437*100</f>
        <v>83.3333333333333</v>
      </c>
    </row>
    <row r="438" s="1" customFormat="1" spans="1:17">
      <c r="A438" s="27" t="s">
        <v>542</v>
      </c>
      <c r="B438" s="28"/>
      <c r="C438" s="28"/>
      <c r="D438" s="28"/>
      <c r="E438" s="29"/>
      <c r="F438" s="29">
        <v>0.6</v>
      </c>
      <c r="G438" s="28"/>
      <c r="H438" s="28"/>
      <c r="I438" s="28"/>
      <c r="J438" s="29"/>
      <c r="K438" s="29">
        <v>0.6</v>
      </c>
      <c r="L438" s="28"/>
      <c r="M438" s="41">
        <f t="shared" si="94"/>
        <v>0.6</v>
      </c>
      <c r="N438" s="20"/>
      <c r="O438" s="20">
        <f t="shared" si="95"/>
        <v>0.6</v>
      </c>
      <c r="P438" s="45">
        <v>1</v>
      </c>
      <c r="Q438" s="52">
        <f t="shared" si="96"/>
        <v>166.666666666667</v>
      </c>
    </row>
    <row r="439" s="1" customFormat="1" spans="1:17">
      <c r="A439" s="27" t="s">
        <v>543</v>
      </c>
      <c r="B439" s="28"/>
      <c r="C439" s="28"/>
      <c r="D439" s="28"/>
      <c r="E439" s="29"/>
      <c r="F439" s="29">
        <v>18</v>
      </c>
      <c r="G439" s="28"/>
      <c r="H439" s="28"/>
      <c r="I439" s="28">
        <v>18</v>
      </c>
      <c r="J439" s="29"/>
      <c r="K439" s="29">
        <v>18</v>
      </c>
      <c r="L439" s="28"/>
      <c r="M439" s="41">
        <f t="shared" si="94"/>
        <v>18</v>
      </c>
      <c r="N439" s="20"/>
      <c r="O439" s="20">
        <f t="shared" si="95"/>
        <v>18</v>
      </c>
      <c r="P439" s="45">
        <v>34.6</v>
      </c>
      <c r="Q439" s="52">
        <f t="shared" si="96"/>
        <v>192.222222222222</v>
      </c>
    </row>
    <row r="440" s="1" customFormat="1" spans="1:17">
      <c r="A440" s="27" t="s">
        <v>544</v>
      </c>
      <c r="B440" s="28"/>
      <c r="C440" s="28"/>
      <c r="D440" s="28"/>
      <c r="E440" s="29"/>
      <c r="F440" s="29">
        <v>280</v>
      </c>
      <c r="G440" s="28"/>
      <c r="H440" s="28"/>
      <c r="I440" s="28">
        <v>280</v>
      </c>
      <c r="J440" s="29"/>
      <c r="K440" s="29">
        <v>280</v>
      </c>
      <c r="L440" s="28"/>
      <c r="M440" s="41">
        <f t="shared" si="94"/>
        <v>280</v>
      </c>
      <c r="N440" s="20">
        <v>-100</v>
      </c>
      <c r="O440" s="20">
        <f t="shared" si="95"/>
        <v>180</v>
      </c>
      <c r="P440" s="45">
        <v>55.4</v>
      </c>
      <c r="Q440" s="52">
        <f t="shared" si="96"/>
        <v>30.7777777777778</v>
      </c>
    </row>
    <row r="441" s="1" customFormat="1" spans="1:17">
      <c r="A441" s="27" t="s">
        <v>545</v>
      </c>
      <c r="B441" s="29">
        <f t="shared" ref="B441:K441" si="97">B442+B443+B444+B445+B451+B463+B464+B465</f>
        <v>2</v>
      </c>
      <c r="C441" s="29"/>
      <c r="D441" s="29">
        <f t="shared" si="97"/>
        <v>13</v>
      </c>
      <c r="E441" s="29">
        <f t="shared" si="97"/>
        <v>65.9</v>
      </c>
      <c r="F441" s="29">
        <f t="shared" si="97"/>
        <v>1937.9</v>
      </c>
      <c r="G441" s="29">
        <f t="shared" si="97"/>
        <v>2198.4</v>
      </c>
      <c r="H441" s="29">
        <f t="shared" si="97"/>
        <v>272.2</v>
      </c>
      <c r="I441" s="29">
        <f t="shared" si="97"/>
        <v>1838.6</v>
      </c>
      <c r="J441" s="29">
        <f t="shared" si="97"/>
        <v>1448.8</v>
      </c>
      <c r="K441" s="29">
        <f t="shared" si="97"/>
        <v>555</v>
      </c>
      <c r="L441" s="29"/>
      <c r="M441" s="41">
        <f t="shared" si="94"/>
        <v>2003.8</v>
      </c>
      <c r="N441" s="20">
        <f>SUM(N442:N445,N451,N463:N465)</f>
        <v>-714</v>
      </c>
      <c r="O441" s="20">
        <f t="shared" si="95"/>
        <v>1289.8</v>
      </c>
      <c r="P441" s="45">
        <f>SUM(P442:P445,P451,P463:P465)</f>
        <v>749.1</v>
      </c>
      <c r="Q441" s="52">
        <f t="shared" si="96"/>
        <v>58.0787719026206</v>
      </c>
    </row>
    <row r="442" s="1" customFormat="1" spans="1:17">
      <c r="A442" s="27" t="s">
        <v>546</v>
      </c>
      <c r="B442" s="28">
        <v>2</v>
      </c>
      <c r="C442" s="28"/>
      <c r="D442" s="28"/>
      <c r="E442" s="29">
        <v>30</v>
      </c>
      <c r="F442" s="29"/>
      <c r="G442" s="28"/>
      <c r="H442" s="28"/>
      <c r="I442" s="28"/>
      <c r="J442" s="29">
        <v>22</v>
      </c>
      <c r="K442" s="29">
        <v>8</v>
      </c>
      <c r="L442" s="28"/>
      <c r="M442" s="41">
        <f t="shared" si="94"/>
        <v>30</v>
      </c>
      <c r="N442" s="20"/>
      <c r="O442" s="20">
        <f t="shared" si="95"/>
        <v>30</v>
      </c>
      <c r="P442" s="45">
        <v>18.7</v>
      </c>
      <c r="Q442" s="52">
        <f t="shared" si="96"/>
        <v>62.3333333333333</v>
      </c>
    </row>
    <row r="443" spans="1:17">
      <c r="A443" s="27" t="s">
        <v>547</v>
      </c>
      <c r="B443" s="28"/>
      <c r="C443" s="28"/>
      <c r="D443" s="28">
        <v>9</v>
      </c>
      <c r="E443" s="29">
        <v>15.9</v>
      </c>
      <c r="F443" s="29"/>
      <c r="G443" s="28"/>
      <c r="H443" s="28"/>
      <c r="I443" s="28"/>
      <c r="J443" s="29"/>
      <c r="K443" s="29">
        <v>15.9</v>
      </c>
      <c r="L443" s="28"/>
      <c r="M443" s="41">
        <f t="shared" si="94"/>
        <v>15.9</v>
      </c>
      <c r="N443" s="20"/>
      <c r="O443" s="20">
        <f t="shared" si="95"/>
        <v>15.9</v>
      </c>
      <c r="P443" s="60">
        <v>33.8</v>
      </c>
      <c r="Q443" s="52">
        <f t="shared" si="96"/>
        <v>212.578616352201</v>
      </c>
    </row>
    <row r="444" spans="1:17">
      <c r="A444" s="27" t="s">
        <v>548</v>
      </c>
      <c r="B444" s="28"/>
      <c r="C444" s="28"/>
      <c r="D444" s="28">
        <v>4</v>
      </c>
      <c r="E444" s="29">
        <v>20</v>
      </c>
      <c r="F444" s="29"/>
      <c r="G444" s="28"/>
      <c r="H444" s="28"/>
      <c r="I444" s="28"/>
      <c r="J444" s="29"/>
      <c r="K444" s="29">
        <v>20</v>
      </c>
      <c r="L444" s="28"/>
      <c r="M444" s="41">
        <f t="shared" si="94"/>
        <v>20</v>
      </c>
      <c r="N444" s="20"/>
      <c r="O444" s="20">
        <f t="shared" si="95"/>
        <v>20</v>
      </c>
      <c r="P444" s="60">
        <v>15.5</v>
      </c>
      <c r="Q444" s="52">
        <f t="shared" si="96"/>
        <v>77.5</v>
      </c>
    </row>
    <row r="445" s="1" customFormat="1" spans="1:17">
      <c r="A445" s="27" t="s">
        <v>549</v>
      </c>
      <c r="B445" s="29"/>
      <c r="C445" s="29"/>
      <c r="D445" s="29"/>
      <c r="E445" s="29"/>
      <c r="F445" s="29">
        <f t="shared" ref="F445:K445" si="98">F446+F447+F448+F449+F450</f>
        <v>43.3</v>
      </c>
      <c r="G445" s="29"/>
      <c r="H445" s="29"/>
      <c r="I445" s="29"/>
      <c r="J445" s="29">
        <f t="shared" si="98"/>
        <v>21.9</v>
      </c>
      <c r="K445" s="29">
        <f t="shared" si="98"/>
        <v>21.4</v>
      </c>
      <c r="L445" s="29"/>
      <c r="M445" s="41">
        <f t="shared" si="94"/>
        <v>43.3</v>
      </c>
      <c r="N445" s="20"/>
      <c r="O445" s="20">
        <f t="shared" si="95"/>
        <v>43.3</v>
      </c>
      <c r="P445" s="45">
        <f>SUM(P446:P450)</f>
        <v>45.3</v>
      </c>
      <c r="Q445" s="52">
        <f t="shared" si="96"/>
        <v>104.618937644342</v>
      </c>
    </row>
    <row r="446" spans="1:17">
      <c r="A446" s="27" t="s">
        <v>550</v>
      </c>
      <c r="B446" s="28"/>
      <c r="C446" s="28"/>
      <c r="D446" s="28"/>
      <c r="E446" s="29"/>
      <c r="F446" s="29">
        <v>25</v>
      </c>
      <c r="G446" s="28"/>
      <c r="H446" s="28"/>
      <c r="I446" s="28"/>
      <c r="J446" s="29">
        <v>14</v>
      </c>
      <c r="K446" s="29">
        <v>11</v>
      </c>
      <c r="L446" s="28"/>
      <c r="M446" s="41">
        <f t="shared" si="94"/>
        <v>25</v>
      </c>
      <c r="N446" s="20"/>
      <c r="O446" s="20">
        <f t="shared" si="95"/>
        <v>25</v>
      </c>
      <c r="P446" s="60">
        <v>25</v>
      </c>
      <c r="Q446" s="52">
        <f t="shared" si="96"/>
        <v>100</v>
      </c>
    </row>
    <row r="447" spans="1:17">
      <c r="A447" s="27" t="s">
        <v>551</v>
      </c>
      <c r="B447" s="28"/>
      <c r="C447" s="28"/>
      <c r="D447" s="28"/>
      <c r="E447" s="29"/>
      <c r="F447" s="29">
        <v>1.8</v>
      </c>
      <c r="G447" s="28"/>
      <c r="H447" s="28"/>
      <c r="I447" s="28"/>
      <c r="J447" s="29">
        <v>1.6</v>
      </c>
      <c r="K447" s="29">
        <v>0.2</v>
      </c>
      <c r="L447" s="28"/>
      <c r="M447" s="41">
        <f t="shared" si="94"/>
        <v>1.8</v>
      </c>
      <c r="N447" s="20"/>
      <c r="O447" s="20">
        <f t="shared" si="95"/>
        <v>1.8</v>
      </c>
      <c r="P447" s="60">
        <v>1.5</v>
      </c>
      <c r="Q447" s="52">
        <f t="shared" si="96"/>
        <v>83.3333333333333</v>
      </c>
    </row>
    <row r="448" spans="1:17">
      <c r="A448" s="27" t="s">
        <v>552</v>
      </c>
      <c r="B448" s="28"/>
      <c r="C448" s="28"/>
      <c r="D448" s="28"/>
      <c r="E448" s="29"/>
      <c r="F448" s="29">
        <v>9</v>
      </c>
      <c r="G448" s="28"/>
      <c r="H448" s="28"/>
      <c r="I448" s="28"/>
      <c r="J448" s="29">
        <v>6.3</v>
      </c>
      <c r="K448" s="29">
        <v>2.7</v>
      </c>
      <c r="L448" s="28"/>
      <c r="M448" s="41">
        <f t="shared" si="94"/>
        <v>9</v>
      </c>
      <c r="N448" s="20"/>
      <c r="O448" s="20">
        <f t="shared" si="95"/>
        <v>9</v>
      </c>
      <c r="P448" s="60">
        <v>12</v>
      </c>
      <c r="Q448" s="52">
        <f t="shared" si="96"/>
        <v>133.333333333333</v>
      </c>
    </row>
    <row r="449" spans="1:17">
      <c r="A449" s="27" t="s">
        <v>553</v>
      </c>
      <c r="B449" s="28"/>
      <c r="C449" s="28"/>
      <c r="D449" s="28"/>
      <c r="E449" s="29"/>
      <c r="F449" s="29">
        <v>7</v>
      </c>
      <c r="G449" s="28"/>
      <c r="H449" s="28"/>
      <c r="I449" s="28"/>
      <c r="J449" s="29"/>
      <c r="K449" s="29">
        <v>7</v>
      </c>
      <c r="L449" s="28"/>
      <c r="M449" s="41">
        <f t="shared" si="94"/>
        <v>7</v>
      </c>
      <c r="N449" s="20"/>
      <c r="O449" s="20">
        <f t="shared" si="95"/>
        <v>7</v>
      </c>
      <c r="P449" s="60">
        <v>6.3</v>
      </c>
      <c r="Q449" s="52">
        <f t="shared" si="96"/>
        <v>90</v>
      </c>
    </row>
    <row r="450" spans="1:17">
      <c r="A450" s="27" t="s">
        <v>554</v>
      </c>
      <c r="B450" s="28"/>
      <c r="C450" s="28"/>
      <c r="D450" s="28"/>
      <c r="E450" s="29"/>
      <c r="F450" s="29">
        <v>0.5</v>
      </c>
      <c r="G450" s="28"/>
      <c r="H450" s="28"/>
      <c r="I450" s="28"/>
      <c r="J450" s="29"/>
      <c r="K450" s="29">
        <v>0.5</v>
      </c>
      <c r="L450" s="28"/>
      <c r="M450" s="41">
        <f t="shared" si="94"/>
        <v>0.5</v>
      </c>
      <c r="N450" s="20"/>
      <c r="O450" s="20">
        <f t="shared" si="95"/>
        <v>0.5</v>
      </c>
      <c r="P450" s="60">
        <v>0.5</v>
      </c>
      <c r="Q450" s="52">
        <f t="shared" si="96"/>
        <v>100</v>
      </c>
    </row>
    <row r="451" spans="1:17">
      <c r="A451" s="27" t="s">
        <v>555</v>
      </c>
      <c r="B451" s="28"/>
      <c r="C451" s="28"/>
      <c r="D451" s="28"/>
      <c r="E451" s="29"/>
      <c r="F451" s="29">
        <f t="shared" ref="F451:K451" si="99">SUM(F452:F461)</f>
        <v>1838.6</v>
      </c>
      <c r="G451" s="29">
        <f t="shared" si="99"/>
        <v>2198.4</v>
      </c>
      <c r="H451" s="29">
        <f t="shared" si="99"/>
        <v>272.2</v>
      </c>
      <c r="I451" s="29">
        <f t="shared" si="99"/>
        <v>1838.6</v>
      </c>
      <c r="J451" s="29">
        <f t="shared" si="99"/>
        <v>1404.9</v>
      </c>
      <c r="K451" s="29">
        <f t="shared" si="99"/>
        <v>433.7</v>
      </c>
      <c r="L451" s="29"/>
      <c r="M451" s="41">
        <f t="shared" si="94"/>
        <v>1838.6</v>
      </c>
      <c r="N451" s="20">
        <f>SUM(N452:N460)</f>
        <v>-734</v>
      </c>
      <c r="O451" s="20">
        <f t="shared" si="95"/>
        <v>1104.6</v>
      </c>
      <c r="P451" s="60">
        <f>SUM(P452:P462)</f>
        <v>559.8</v>
      </c>
      <c r="Q451" s="52">
        <f t="shared" si="96"/>
        <v>50.678978815861</v>
      </c>
    </row>
    <row r="452" s="7" customFormat="1" spans="1:17">
      <c r="A452" s="30" t="s">
        <v>556</v>
      </c>
      <c r="B452" s="31"/>
      <c r="C452" s="31"/>
      <c r="D452" s="31"/>
      <c r="E452" s="32"/>
      <c r="F452" s="32">
        <v>286.2</v>
      </c>
      <c r="G452" s="31">
        <v>350</v>
      </c>
      <c r="H452" s="31">
        <v>74</v>
      </c>
      <c r="I452" s="31">
        <v>286.2</v>
      </c>
      <c r="J452" s="32">
        <v>150.4</v>
      </c>
      <c r="K452" s="32">
        <v>135.8</v>
      </c>
      <c r="L452" s="31"/>
      <c r="M452" s="42">
        <f t="shared" si="94"/>
        <v>286.2</v>
      </c>
      <c r="N452" s="43">
        <v>-30</v>
      </c>
      <c r="O452" s="43">
        <f t="shared" si="95"/>
        <v>256.2</v>
      </c>
      <c r="P452" s="62">
        <v>165</v>
      </c>
      <c r="Q452" s="65">
        <f t="shared" si="96"/>
        <v>64.4028103044497</v>
      </c>
    </row>
    <row r="453" s="7" customFormat="1" spans="1:17">
      <c r="A453" s="30" t="s">
        <v>557</v>
      </c>
      <c r="B453" s="31"/>
      <c r="C453" s="31"/>
      <c r="D453" s="31"/>
      <c r="E453" s="32"/>
      <c r="F453" s="32">
        <v>80.4</v>
      </c>
      <c r="G453" s="31">
        <v>120</v>
      </c>
      <c r="H453" s="31">
        <v>52.1</v>
      </c>
      <c r="I453" s="31">
        <v>80.4</v>
      </c>
      <c r="J453" s="32">
        <v>72.4</v>
      </c>
      <c r="K453" s="32">
        <v>8</v>
      </c>
      <c r="L453" s="31"/>
      <c r="M453" s="42">
        <f t="shared" si="94"/>
        <v>80.4</v>
      </c>
      <c r="N453" s="43"/>
      <c r="O453" s="43">
        <f t="shared" si="95"/>
        <v>80.4</v>
      </c>
      <c r="P453" s="62">
        <v>41.6</v>
      </c>
      <c r="Q453" s="65">
        <f t="shared" ref="Q453:Q461" si="100">P453/O453*100</f>
        <v>51.7412935323383</v>
      </c>
    </row>
    <row r="454" s="7" customFormat="1" spans="1:17">
      <c r="A454" s="30" t="s">
        <v>558</v>
      </c>
      <c r="B454" s="31"/>
      <c r="C454" s="31"/>
      <c r="D454" s="31"/>
      <c r="E454" s="32"/>
      <c r="F454" s="32">
        <v>133.2</v>
      </c>
      <c r="G454" s="31">
        <v>140</v>
      </c>
      <c r="H454" s="31">
        <v>7.2</v>
      </c>
      <c r="I454" s="31">
        <v>133.2</v>
      </c>
      <c r="J454" s="32">
        <v>106.6</v>
      </c>
      <c r="K454" s="32">
        <v>26.6</v>
      </c>
      <c r="L454" s="31"/>
      <c r="M454" s="42">
        <f t="shared" si="94"/>
        <v>133.2</v>
      </c>
      <c r="N454" s="43">
        <v>-70</v>
      </c>
      <c r="O454" s="43">
        <f t="shared" si="95"/>
        <v>63.2</v>
      </c>
      <c r="P454" s="62">
        <v>25.1</v>
      </c>
      <c r="Q454" s="65">
        <f t="shared" si="100"/>
        <v>39.7151898734177</v>
      </c>
    </row>
    <row r="455" s="7" customFormat="1" spans="1:17">
      <c r="A455" s="30" t="s">
        <v>559</v>
      </c>
      <c r="B455" s="31"/>
      <c r="C455" s="31"/>
      <c r="D455" s="31"/>
      <c r="E455" s="32"/>
      <c r="F455" s="32">
        <v>58.5</v>
      </c>
      <c r="G455" s="31">
        <v>85</v>
      </c>
      <c r="H455" s="31">
        <v>26.5</v>
      </c>
      <c r="I455" s="31">
        <v>58.5</v>
      </c>
      <c r="J455" s="32">
        <v>41</v>
      </c>
      <c r="K455" s="32">
        <v>17.5</v>
      </c>
      <c r="L455" s="31"/>
      <c r="M455" s="42">
        <f t="shared" si="94"/>
        <v>58.5</v>
      </c>
      <c r="N455" s="43"/>
      <c r="O455" s="43">
        <f t="shared" si="95"/>
        <v>58.5</v>
      </c>
      <c r="P455" s="62">
        <v>26</v>
      </c>
      <c r="Q455" s="65">
        <f t="shared" si="100"/>
        <v>44.4444444444444</v>
      </c>
    </row>
    <row r="456" s="7" customFormat="1" spans="1:17">
      <c r="A456" s="30" t="s">
        <v>560</v>
      </c>
      <c r="B456" s="31"/>
      <c r="C456" s="31"/>
      <c r="D456" s="31"/>
      <c r="E456" s="32"/>
      <c r="F456" s="32">
        <v>76</v>
      </c>
      <c r="G456" s="31">
        <v>76</v>
      </c>
      <c r="H456" s="31">
        <v>0.9</v>
      </c>
      <c r="I456" s="31">
        <v>76</v>
      </c>
      <c r="J456" s="32">
        <v>53.2</v>
      </c>
      <c r="K456" s="32">
        <v>22.8</v>
      </c>
      <c r="L456" s="31"/>
      <c r="M456" s="42">
        <f t="shared" si="94"/>
        <v>76</v>
      </c>
      <c r="N456" s="43"/>
      <c r="O456" s="43">
        <f t="shared" si="95"/>
        <v>76</v>
      </c>
      <c r="P456" s="62">
        <v>63.3</v>
      </c>
      <c r="Q456" s="65">
        <f t="shared" si="100"/>
        <v>83.2894736842105</v>
      </c>
    </row>
    <row r="457" s="5" customFormat="1" spans="1:17">
      <c r="A457" s="30" t="s">
        <v>561</v>
      </c>
      <c r="B457" s="31"/>
      <c r="C457" s="31"/>
      <c r="D457" s="31"/>
      <c r="E457" s="32"/>
      <c r="F457" s="32">
        <v>449</v>
      </c>
      <c r="G457" s="31">
        <v>450</v>
      </c>
      <c r="H457" s="31">
        <v>4.5</v>
      </c>
      <c r="I457" s="31">
        <v>449</v>
      </c>
      <c r="J457" s="32">
        <v>297</v>
      </c>
      <c r="K457" s="32">
        <v>152</v>
      </c>
      <c r="L457" s="31"/>
      <c r="M457" s="42">
        <f t="shared" si="94"/>
        <v>449</v>
      </c>
      <c r="N457" s="43">
        <v>-80</v>
      </c>
      <c r="O457" s="43">
        <f t="shared" si="95"/>
        <v>369</v>
      </c>
      <c r="P457" s="44">
        <v>233</v>
      </c>
      <c r="Q457" s="65">
        <f t="shared" si="100"/>
        <v>63.1436314363144</v>
      </c>
    </row>
    <row r="458" spans="1:17">
      <c r="A458" s="27" t="s">
        <v>562</v>
      </c>
      <c r="B458" s="28"/>
      <c r="C458" s="28"/>
      <c r="D458" s="28"/>
      <c r="E458" s="29"/>
      <c r="F458" s="29">
        <v>599</v>
      </c>
      <c r="G458" s="28">
        <v>833</v>
      </c>
      <c r="H458" s="28"/>
      <c r="I458" s="28">
        <v>599</v>
      </c>
      <c r="J458" s="29">
        <v>539</v>
      </c>
      <c r="K458" s="29">
        <v>60</v>
      </c>
      <c r="L458" s="28"/>
      <c r="M458" s="41">
        <f t="shared" si="94"/>
        <v>599</v>
      </c>
      <c r="N458" s="20">
        <v>-554</v>
      </c>
      <c r="O458" s="20">
        <f t="shared" si="95"/>
        <v>45</v>
      </c>
      <c r="P458" s="60">
        <v>0</v>
      </c>
      <c r="Q458" s="64">
        <f t="shared" si="100"/>
        <v>0</v>
      </c>
    </row>
    <row r="459" s="7" customFormat="1" ht="24" spans="1:17">
      <c r="A459" s="30" t="s">
        <v>563</v>
      </c>
      <c r="B459" s="31"/>
      <c r="C459" s="31"/>
      <c r="D459" s="31"/>
      <c r="E459" s="32"/>
      <c r="F459" s="32">
        <v>130</v>
      </c>
      <c r="G459" s="31"/>
      <c r="H459" s="31"/>
      <c r="I459" s="31">
        <v>130</v>
      </c>
      <c r="J459" s="32">
        <v>130</v>
      </c>
      <c r="K459" s="32"/>
      <c r="L459" s="31"/>
      <c r="M459" s="42">
        <f t="shared" si="94"/>
        <v>130</v>
      </c>
      <c r="N459" s="43"/>
      <c r="O459" s="43">
        <f t="shared" si="95"/>
        <v>130</v>
      </c>
      <c r="P459" s="62">
        <v>0.4</v>
      </c>
      <c r="Q459" s="65">
        <f t="shared" si="100"/>
        <v>0.307692307692308</v>
      </c>
    </row>
    <row r="460" s="7" customFormat="1" spans="1:17">
      <c r="A460" s="30" t="s">
        <v>564</v>
      </c>
      <c r="B460" s="31"/>
      <c r="C460" s="31"/>
      <c r="D460" s="31"/>
      <c r="E460" s="32"/>
      <c r="F460" s="32">
        <v>10</v>
      </c>
      <c r="G460" s="31">
        <v>57.4</v>
      </c>
      <c r="H460" s="31">
        <v>36.3</v>
      </c>
      <c r="I460" s="31">
        <v>10</v>
      </c>
      <c r="J460" s="32"/>
      <c r="K460" s="32">
        <v>10</v>
      </c>
      <c r="L460" s="31"/>
      <c r="M460" s="42">
        <f t="shared" si="94"/>
        <v>10</v>
      </c>
      <c r="N460" s="43"/>
      <c r="O460" s="43">
        <f t="shared" si="95"/>
        <v>10</v>
      </c>
      <c r="P460" s="62">
        <v>5</v>
      </c>
      <c r="Q460" s="65">
        <f t="shared" si="100"/>
        <v>50</v>
      </c>
    </row>
    <row r="461" s="7" customFormat="1" spans="1:17">
      <c r="A461" s="30" t="s">
        <v>565</v>
      </c>
      <c r="B461" s="31"/>
      <c r="C461" s="31"/>
      <c r="D461" s="31"/>
      <c r="E461" s="32"/>
      <c r="F461" s="32">
        <v>16.3</v>
      </c>
      <c r="G461" s="31">
        <v>87</v>
      </c>
      <c r="H461" s="31">
        <v>70.7</v>
      </c>
      <c r="I461" s="31">
        <v>16.3</v>
      </c>
      <c r="J461" s="32">
        <v>15.3</v>
      </c>
      <c r="K461" s="32">
        <v>1</v>
      </c>
      <c r="L461" s="31"/>
      <c r="M461" s="42">
        <f t="shared" si="94"/>
        <v>16.3</v>
      </c>
      <c r="N461" s="43"/>
      <c r="O461" s="43">
        <f t="shared" si="95"/>
        <v>16.3</v>
      </c>
      <c r="P461" s="62">
        <v>0.2</v>
      </c>
      <c r="Q461" s="65">
        <f t="shared" si="100"/>
        <v>1.22699386503067</v>
      </c>
    </row>
    <row r="462" s="9" customFormat="1" spans="1:17">
      <c r="A462" s="30" t="s">
        <v>566</v>
      </c>
      <c r="B462" s="31"/>
      <c r="C462" s="31"/>
      <c r="D462" s="31"/>
      <c r="E462" s="32"/>
      <c r="F462" s="32"/>
      <c r="G462" s="31"/>
      <c r="H462" s="31"/>
      <c r="I462" s="31"/>
      <c r="J462" s="32"/>
      <c r="K462" s="32"/>
      <c r="L462" s="31"/>
      <c r="M462" s="42"/>
      <c r="N462" s="43"/>
      <c r="O462" s="43"/>
      <c r="P462" s="62">
        <v>0.2</v>
      </c>
      <c r="Q462" s="65"/>
    </row>
    <row r="463" spans="1:17">
      <c r="A463" s="27" t="s">
        <v>567</v>
      </c>
      <c r="B463" s="28"/>
      <c r="C463" s="28"/>
      <c r="D463" s="28"/>
      <c r="E463" s="29"/>
      <c r="F463" s="29">
        <v>6</v>
      </c>
      <c r="G463" s="28"/>
      <c r="H463" s="28"/>
      <c r="I463" s="28"/>
      <c r="J463" s="29"/>
      <c r="K463" s="29">
        <v>6</v>
      </c>
      <c r="L463" s="28"/>
      <c r="M463" s="41">
        <f t="shared" ref="M463:M473" si="101">E463+F463</f>
        <v>6</v>
      </c>
      <c r="N463" s="20"/>
      <c r="O463" s="20">
        <f t="shared" ref="O463:O486" si="102">M463+N463</f>
        <v>6</v>
      </c>
      <c r="P463" s="60">
        <v>8.2</v>
      </c>
      <c r="Q463" s="64">
        <f>P463/O463*100</f>
        <v>136.666666666667</v>
      </c>
    </row>
    <row r="464" ht="15.75" customHeight="1" spans="1:17">
      <c r="A464" s="27" t="s">
        <v>568</v>
      </c>
      <c r="B464" s="28"/>
      <c r="C464" s="28"/>
      <c r="D464" s="28"/>
      <c r="E464" s="29"/>
      <c r="F464" s="29">
        <v>30</v>
      </c>
      <c r="G464" s="28"/>
      <c r="H464" s="28"/>
      <c r="I464" s="28"/>
      <c r="J464" s="29"/>
      <c r="K464" s="29">
        <v>30</v>
      </c>
      <c r="L464" s="28"/>
      <c r="M464" s="41">
        <f t="shared" si="101"/>
        <v>30</v>
      </c>
      <c r="N464" s="20">
        <v>20</v>
      </c>
      <c r="O464" s="20">
        <f t="shared" si="102"/>
        <v>50</v>
      </c>
      <c r="P464" s="60">
        <v>58.6</v>
      </c>
      <c r="Q464" s="64">
        <f t="shared" ref="Q464:Q471" si="103">P464/O464*100</f>
        <v>117.2</v>
      </c>
    </row>
    <row r="465" ht="15.75" customHeight="1" spans="1:17">
      <c r="A465" s="27" t="s">
        <v>569</v>
      </c>
      <c r="B465" s="28"/>
      <c r="C465" s="28"/>
      <c r="D465" s="28"/>
      <c r="E465" s="29"/>
      <c r="F465" s="29">
        <v>20</v>
      </c>
      <c r="G465" s="28"/>
      <c r="H465" s="28"/>
      <c r="I465" s="28"/>
      <c r="J465" s="29"/>
      <c r="K465" s="29">
        <v>20</v>
      </c>
      <c r="L465" s="28"/>
      <c r="M465" s="41">
        <f t="shared" si="101"/>
        <v>20</v>
      </c>
      <c r="N465" s="20"/>
      <c r="O465" s="20">
        <f t="shared" si="102"/>
        <v>20</v>
      </c>
      <c r="P465" s="60">
        <v>9.2</v>
      </c>
      <c r="Q465" s="64">
        <f t="shared" si="103"/>
        <v>46</v>
      </c>
    </row>
    <row r="466" spans="1:17">
      <c r="A466" s="27" t="s">
        <v>570</v>
      </c>
      <c r="B466" s="28"/>
      <c r="C466" s="28"/>
      <c r="D466" s="28"/>
      <c r="E466" s="29"/>
      <c r="F466" s="29">
        <f t="shared" ref="F466:K466" si="104">F467+F471</f>
        <v>293.3</v>
      </c>
      <c r="G466" s="28">
        <f t="shared" si="104"/>
        <v>240</v>
      </c>
      <c r="H466" s="28">
        <f t="shared" si="104"/>
        <v>93</v>
      </c>
      <c r="I466" s="28">
        <f t="shared" si="104"/>
        <v>102.9</v>
      </c>
      <c r="J466" s="29">
        <f t="shared" si="104"/>
        <v>248.1</v>
      </c>
      <c r="K466" s="29">
        <f t="shared" si="104"/>
        <v>45.2</v>
      </c>
      <c r="L466" s="28"/>
      <c r="M466" s="41">
        <f t="shared" si="101"/>
        <v>293.3</v>
      </c>
      <c r="N466" s="61">
        <f>SUM(N467,N471,N474)</f>
        <v>110.9</v>
      </c>
      <c r="O466" s="20">
        <f t="shared" si="102"/>
        <v>404.2</v>
      </c>
      <c r="P466" s="60">
        <f>SUM(P467,P471,P474)</f>
        <v>315.3</v>
      </c>
      <c r="Q466" s="64">
        <f t="shared" si="103"/>
        <v>78.0059376546264</v>
      </c>
    </row>
    <row r="467" ht="13.5" customHeight="1" spans="1:17">
      <c r="A467" s="27" t="s">
        <v>571</v>
      </c>
      <c r="B467" s="28"/>
      <c r="C467" s="28"/>
      <c r="D467" s="28"/>
      <c r="E467" s="29"/>
      <c r="F467" s="29">
        <f t="shared" ref="F467:K467" si="105">F468+F469+F470</f>
        <v>155.5</v>
      </c>
      <c r="G467" s="28">
        <f t="shared" si="105"/>
        <v>240</v>
      </c>
      <c r="H467" s="28">
        <f t="shared" si="105"/>
        <v>93</v>
      </c>
      <c r="I467" s="28">
        <f t="shared" si="105"/>
        <v>102.9</v>
      </c>
      <c r="J467" s="29">
        <f t="shared" si="105"/>
        <v>118</v>
      </c>
      <c r="K467" s="29">
        <f t="shared" si="105"/>
        <v>37.5</v>
      </c>
      <c r="L467" s="28"/>
      <c r="M467" s="41">
        <f t="shared" si="101"/>
        <v>155.5</v>
      </c>
      <c r="N467" s="20"/>
      <c r="O467" s="20">
        <f t="shared" si="102"/>
        <v>155.5</v>
      </c>
      <c r="P467" s="60">
        <f>SUM(P468:P470)</f>
        <v>101.8</v>
      </c>
      <c r="Q467" s="64">
        <f t="shared" si="103"/>
        <v>65.4662379421222</v>
      </c>
    </row>
    <row r="468" spans="1:17">
      <c r="A468" s="27" t="s">
        <v>572</v>
      </c>
      <c r="B468" s="28"/>
      <c r="C468" s="28"/>
      <c r="D468" s="28"/>
      <c r="E468" s="29"/>
      <c r="F468" s="29">
        <v>22.6</v>
      </c>
      <c r="G468" s="28"/>
      <c r="H468" s="28"/>
      <c r="I468" s="28"/>
      <c r="J468" s="29">
        <v>15.1</v>
      </c>
      <c r="K468" s="29">
        <v>7.5</v>
      </c>
      <c r="L468" s="28"/>
      <c r="M468" s="41">
        <f t="shared" si="101"/>
        <v>22.6</v>
      </c>
      <c r="N468" s="20"/>
      <c r="O468" s="20">
        <f t="shared" si="102"/>
        <v>22.6</v>
      </c>
      <c r="P468" s="60">
        <v>24.9</v>
      </c>
      <c r="Q468" s="64">
        <f t="shared" si="103"/>
        <v>110.176991150442</v>
      </c>
    </row>
    <row r="469" spans="1:17">
      <c r="A469" s="27" t="s">
        <v>573</v>
      </c>
      <c r="B469" s="28"/>
      <c r="C469" s="28"/>
      <c r="D469" s="28"/>
      <c r="E469" s="29"/>
      <c r="F469" s="29">
        <v>30</v>
      </c>
      <c r="G469" s="28"/>
      <c r="H469" s="28"/>
      <c r="I469" s="28"/>
      <c r="J469" s="29"/>
      <c r="K469" s="29">
        <v>30</v>
      </c>
      <c r="L469" s="28"/>
      <c r="M469" s="41">
        <f t="shared" si="101"/>
        <v>30</v>
      </c>
      <c r="N469" s="20"/>
      <c r="O469" s="20">
        <f t="shared" si="102"/>
        <v>30</v>
      </c>
      <c r="P469" s="60">
        <v>17.4</v>
      </c>
      <c r="Q469" s="64">
        <f t="shared" si="103"/>
        <v>58</v>
      </c>
    </row>
    <row r="470" s="7" customFormat="1" spans="1:17">
      <c r="A470" s="30" t="s">
        <v>574</v>
      </c>
      <c r="B470" s="31"/>
      <c r="C470" s="31"/>
      <c r="D470" s="31"/>
      <c r="E470" s="32"/>
      <c r="F470" s="32">
        <v>102.9</v>
      </c>
      <c r="G470" s="31">
        <v>240</v>
      </c>
      <c r="H470" s="31">
        <v>93</v>
      </c>
      <c r="I470" s="31">
        <v>102.9</v>
      </c>
      <c r="J470" s="32">
        <v>102.9</v>
      </c>
      <c r="K470" s="32"/>
      <c r="L470" s="31"/>
      <c r="M470" s="42">
        <f t="shared" si="101"/>
        <v>102.9</v>
      </c>
      <c r="N470" s="43"/>
      <c r="O470" s="43">
        <f t="shared" si="102"/>
        <v>102.9</v>
      </c>
      <c r="P470" s="62">
        <v>59.5</v>
      </c>
      <c r="Q470" s="65">
        <f t="shared" si="103"/>
        <v>57.8231292517007</v>
      </c>
    </row>
    <row r="471" ht="16.5" customHeight="1" spans="1:17">
      <c r="A471" s="33" t="s">
        <v>575</v>
      </c>
      <c r="B471" s="28"/>
      <c r="C471" s="28"/>
      <c r="D471" s="28"/>
      <c r="E471" s="29"/>
      <c r="F471" s="29">
        <f t="shared" ref="F471:K471" si="106">F472+F473</f>
        <v>137.8</v>
      </c>
      <c r="G471" s="28"/>
      <c r="H471" s="28"/>
      <c r="I471" s="28"/>
      <c r="J471" s="29">
        <f t="shared" si="106"/>
        <v>130.1</v>
      </c>
      <c r="K471" s="29">
        <f t="shared" si="106"/>
        <v>7.7</v>
      </c>
      <c r="L471" s="28"/>
      <c r="M471" s="41">
        <f t="shared" si="101"/>
        <v>137.8</v>
      </c>
      <c r="N471" s="61">
        <f>SUM(N472:N473)</f>
        <v>30.7</v>
      </c>
      <c r="O471" s="20">
        <f t="shared" si="102"/>
        <v>168.5</v>
      </c>
      <c r="P471" s="60">
        <f>SUM(P472:P473)</f>
        <v>174.3</v>
      </c>
      <c r="Q471" s="64">
        <f t="shared" si="103"/>
        <v>103.442136498516</v>
      </c>
    </row>
    <row r="472" s="1" customFormat="1" spans="1:17">
      <c r="A472" s="33" t="s">
        <v>576</v>
      </c>
      <c r="B472" s="28"/>
      <c r="C472" s="28"/>
      <c r="D472" s="28"/>
      <c r="E472" s="29"/>
      <c r="F472" s="29">
        <v>127</v>
      </c>
      <c r="G472" s="28"/>
      <c r="H472" s="28"/>
      <c r="I472" s="28"/>
      <c r="J472" s="29">
        <v>123.5</v>
      </c>
      <c r="K472" s="29">
        <v>3.5</v>
      </c>
      <c r="L472" s="28"/>
      <c r="M472" s="41">
        <f t="shared" si="101"/>
        <v>127</v>
      </c>
      <c r="N472" s="20">
        <v>30.7</v>
      </c>
      <c r="O472" s="20">
        <f t="shared" si="102"/>
        <v>157.7</v>
      </c>
      <c r="P472" s="45">
        <v>164.3</v>
      </c>
      <c r="Q472" s="64">
        <f t="shared" ref="Q472:Q473" si="107">P472/O472*100</f>
        <v>104.185161699429</v>
      </c>
    </row>
    <row r="473" s="1" customFormat="1" spans="1:17">
      <c r="A473" s="33" t="s">
        <v>577</v>
      </c>
      <c r="B473" s="28"/>
      <c r="C473" s="28"/>
      <c r="D473" s="28"/>
      <c r="E473" s="29"/>
      <c r="F473" s="29">
        <v>10.8</v>
      </c>
      <c r="G473" s="28"/>
      <c r="H473" s="28"/>
      <c r="I473" s="28"/>
      <c r="J473" s="29">
        <v>6.6</v>
      </c>
      <c r="K473" s="29">
        <v>4.2</v>
      </c>
      <c r="L473" s="28"/>
      <c r="M473" s="41">
        <f t="shared" si="101"/>
        <v>10.8</v>
      </c>
      <c r="N473" s="20"/>
      <c r="O473" s="20">
        <f t="shared" si="102"/>
        <v>10.8</v>
      </c>
      <c r="P473" s="45">
        <v>10</v>
      </c>
      <c r="Q473" s="64">
        <f t="shared" si="107"/>
        <v>92.5925925925926</v>
      </c>
    </row>
    <row r="474" s="5" customFormat="1" spans="1:17">
      <c r="A474" s="67" t="s">
        <v>578</v>
      </c>
      <c r="B474" s="31"/>
      <c r="C474" s="31"/>
      <c r="D474" s="31"/>
      <c r="E474" s="32"/>
      <c r="F474" s="32"/>
      <c r="G474" s="31"/>
      <c r="H474" s="31"/>
      <c r="I474" s="31"/>
      <c r="J474" s="32"/>
      <c r="K474" s="32"/>
      <c r="L474" s="31"/>
      <c r="M474" s="42"/>
      <c r="N474" s="43">
        <v>80.2</v>
      </c>
      <c r="O474" s="43">
        <f t="shared" si="102"/>
        <v>80.2</v>
      </c>
      <c r="P474" s="44">
        <v>39.2</v>
      </c>
      <c r="Q474" s="51">
        <f t="shared" ref="Q474:Q489" si="108">P474/O474*100</f>
        <v>48.8778054862843</v>
      </c>
    </row>
    <row r="475" s="4" customFormat="1" spans="1:17">
      <c r="A475" s="54" t="s">
        <v>579</v>
      </c>
      <c r="B475" s="24"/>
      <c r="C475" s="24"/>
      <c r="D475" s="24"/>
      <c r="E475" s="25"/>
      <c r="F475" s="25">
        <f t="shared" ref="F475:M475" si="109">F476+F477+F478+F479+F480</f>
        <v>2120</v>
      </c>
      <c r="G475" s="25">
        <f t="shared" si="109"/>
        <v>5320</v>
      </c>
      <c r="H475" s="25">
        <f t="shared" si="109"/>
        <v>1980</v>
      </c>
      <c r="I475" s="25">
        <f t="shared" si="109"/>
        <v>1590</v>
      </c>
      <c r="J475" s="25">
        <f t="shared" si="109"/>
        <v>1268</v>
      </c>
      <c r="K475" s="25">
        <f t="shared" si="109"/>
        <v>852</v>
      </c>
      <c r="L475" s="25">
        <f t="shared" si="109"/>
        <v>0</v>
      </c>
      <c r="M475" s="25">
        <f t="shared" si="109"/>
        <v>2120</v>
      </c>
      <c r="N475" s="38">
        <f>SUM(N476:N486)</f>
        <v>370</v>
      </c>
      <c r="O475" s="38">
        <f t="shared" si="102"/>
        <v>2490</v>
      </c>
      <c r="P475" s="40">
        <f>SUM(P476:P486)</f>
        <v>1167.2</v>
      </c>
      <c r="Q475" s="49">
        <f t="shared" si="108"/>
        <v>46.8755020080321</v>
      </c>
    </row>
    <row r="476" spans="1:17">
      <c r="A476" s="27" t="s">
        <v>580</v>
      </c>
      <c r="B476" s="28"/>
      <c r="C476" s="28"/>
      <c r="D476" s="28"/>
      <c r="E476" s="29"/>
      <c r="F476" s="29">
        <v>30</v>
      </c>
      <c r="G476" s="28"/>
      <c r="H476" s="28"/>
      <c r="I476" s="28"/>
      <c r="J476" s="29"/>
      <c r="K476" s="29">
        <v>30</v>
      </c>
      <c r="L476" s="28"/>
      <c r="M476" s="41">
        <f>E476+F476</f>
        <v>30</v>
      </c>
      <c r="N476" s="20"/>
      <c r="O476" s="20">
        <f t="shared" si="102"/>
        <v>30</v>
      </c>
      <c r="P476" s="60">
        <v>29.5</v>
      </c>
      <c r="Q476" s="64">
        <f t="shared" si="108"/>
        <v>98.3333333333333</v>
      </c>
    </row>
    <row r="477" s="7" customFormat="1" spans="1:17">
      <c r="A477" s="30" t="s">
        <v>581</v>
      </c>
      <c r="B477" s="31"/>
      <c r="C477" s="31"/>
      <c r="D477" s="31"/>
      <c r="E477" s="32"/>
      <c r="F477" s="32">
        <v>500</v>
      </c>
      <c r="G477" s="31">
        <v>1500</v>
      </c>
      <c r="H477" s="31"/>
      <c r="I477" s="31"/>
      <c r="J477" s="32"/>
      <c r="K477" s="32">
        <v>500</v>
      </c>
      <c r="L477" s="31"/>
      <c r="M477" s="42">
        <f>E477+F477</f>
        <v>500</v>
      </c>
      <c r="N477" s="43">
        <v>-100</v>
      </c>
      <c r="O477" s="43">
        <f t="shared" si="102"/>
        <v>400</v>
      </c>
      <c r="P477" s="62">
        <v>49.6</v>
      </c>
      <c r="Q477" s="65">
        <f t="shared" si="108"/>
        <v>12.4</v>
      </c>
    </row>
    <row r="478" s="7" customFormat="1" spans="1:17">
      <c r="A478" s="67" t="s">
        <v>582</v>
      </c>
      <c r="B478" s="31"/>
      <c r="C478" s="31"/>
      <c r="D478" s="31"/>
      <c r="E478" s="32"/>
      <c r="F478" s="32">
        <v>190</v>
      </c>
      <c r="G478" s="31">
        <v>320</v>
      </c>
      <c r="H478" s="31">
        <v>80</v>
      </c>
      <c r="I478" s="31">
        <v>190</v>
      </c>
      <c r="J478" s="32">
        <v>168</v>
      </c>
      <c r="K478" s="32">
        <v>22</v>
      </c>
      <c r="L478" s="31"/>
      <c r="M478" s="42">
        <f>E478+F478</f>
        <v>190</v>
      </c>
      <c r="N478" s="43"/>
      <c r="O478" s="43">
        <f t="shared" si="102"/>
        <v>190</v>
      </c>
      <c r="P478" s="62">
        <v>261.2</v>
      </c>
      <c r="Q478" s="65">
        <f t="shared" si="108"/>
        <v>137.473684210526</v>
      </c>
    </row>
    <row r="479" spans="1:17">
      <c r="A479" s="33" t="s">
        <v>583</v>
      </c>
      <c r="B479" s="28"/>
      <c r="C479" s="28"/>
      <c r="D479" s="28"/>
      <c r="E479" s="29"/>
      <c r="F479" s="29">
        <v>300</v>
      </c>
      <c r="G479" s="28">
        <v>500</v>
      </c>
      <c r="H479" s="28"/>
      <c r="I479" s="28">
        <v>300</v>
      </c>
      <c r="J479" s="29"/>
      <c r="K479" s="29">
        <v>300</v>
      </c>
      <c r="L479" s="28"/>
      <c r="M479" s="41">
        <f>E479+F479</f>
        <v>300</v>
      </c>
      <c r="N479" s="20"/>
      <c r="O479" s="20">
        <f t="shared" si="102"/>
        <v>300</v>
      </c>
      <c r="P479" s="60">
        <v>0</v>
      </c>
      <c r="Q479" s="64">
        <f t="shared" si="108"/>
        <v>0</v>
      </c>
    </row>
    <row r="480" spans="1:17">
      <c r="A480" s="33" t="s">
        <v>584</v>
      </c>
      <c r="B480" s="28"/>
      <c r="C480" s="28"/>
      <c r="D480" s="28"/>
      <c r="E480" s="29"/>
      <c r="F480" s="29">
        <v>1100</v>
      </c>
      <c r="G480" s="28">
        <v>3000</v>
      </c>
      <c r="H480" s="28">
        <v>1900</v>
      </c>
      <c r="I480" s="28">
        <v>1100</v>
      </c>
      <c r="J480" s="29">
        <v>1100</v>
      </c>
      <c r="K480" s="29"/>
      <c r="L480" s="28"/>
      <c r="M480" s="41">
        <f>E480+F480</f>
        <v>1100</v>
      </c>
      <c r="N480" s="20"/>
      <c r="O480" s="20">
        <f t="shared" si="102"/>
        <v>1100</v>
      </c>
      <c r="P480" s="60">
        <v>714</v>
      </c>
      <c r="Q480" s="64">
        <f t="shared" si="108"/>
        <v>64.9090909090909</v>
      </c>
    </row>
    <row r="481" s="7" customFormat="1" spans="1:17">
      <c r="A481" s="67" t="s">
        <v>585</v>
      </c>
      <c r="B481" s="31"/>
      <c r="C481" s="31"/>
      <c r="D481" s="31"/>
      <c r="E481" s="32"/>
      <c r="F481" s="32"/>
      <c r="G481" s="31"/>
      <c r="H481" s="31"/>
      <c r="I481" s="31"/>
      <c r="J481" s="32"/>
      <c r="K481" s="32"/>
      <c r="L481" s="31"/>
      <c r="M481" s="42"/>
      <c r="N481" s="43">
        <v>30</v>
      </c>
      <c r="O481" s="43">
        <f t="shared" si="102"/>
        <v>30</v>
      </c>
      <c r="P481" s="62">
        <v>28.7</v>
      </c>
      <c r="Q481" s="65">
        <f t="shared" si="108"/>
        <v>95.6666666666667</v>
      </c>
    </row>
    <row r="482" spans="1:17">
      <c r="A482" s="33" t="s">
        <v>586</v>
      </c>
      <c r="B482" s="28"/>
      <c r="C482" s="28"/>
      <c r="D482" s="28"/>
      <c r="E482" s="29"/>
      <c r="F482" s="29"/>
      <c r="G482" s="28"/>
      <c r="H482" s="28"/>
      <c r="I482" s="28"/>
      <c r="J482" s="29"/>
      <c r="K482" s="29"/>
      <c r="L482" s="28"/>
      <c r="M482" s="41"/>
      <c r="N482" s="20">
        <v>30</v>
      </c>
      <c r="O482" s="20">
        <f t="shared" si="102"/>
        <v>30</v>
      </c>
      <c r="P482" s="60">
        <v>16.4</v>
      </c>
      <c r="Q482" s="64">
        <f t="shared" si="108"/>
        <v>54.6666666666667</v>
      </c>
    </row>
    <row r="483" s="10" customFormat="1" spans="1:17">
      <c r="A483" s="67" t="s">
        <v>587</v>
      </c>
      <c r="B483" s="31"/>
      <c r="C483" s="31"/>
      <c r="D483" s="31"/>
      <c r="E483" s="32"/>
      <c r="F483" s="32"/>
      <c r="G483" s="31"/>
      <c r="H483" s="31"/>
      <c r="I483" s="31"/>
      <c r="J483" s="32"/>
      <c r="K483" s="32"/>
      <c r="L483" s="31"/>
      <c r="M483" s="42"/>
      <c r="N483" s="43">
        <v>40</v>
      </c>
      <c r="O483" s="43">
        <f t="shared" si="102"/>
        <v>40</v>
      </c>
      <c r="P483" s="69">
        <v>0</v>
      </c>
      <c r="Q483" s="71">
        <f t="shared" si="108"/>
        <v>0</v>
      </c>
    </row>
    <row r="484" s="10" customFormat="1" spans="1:17">
      <c r="A484" s="67" t="s">
        <v>588</v>
      </c>
      <c r="B484" s="31"/>
      <c r="C484" s="31"/>
      <c r="D484" s="31"/>
      <c r="E484" s="32"/>
      <c r="F484" s="32"/>
      <c r="G484" s="31"/>
      <c r="H484" s="31"/>
      <c r="I484" s="31"/>
      <c r="J484" s="32"/>
      <c r="K484" s="32"/>
      <c r="L484" s="31"/>
      <c r="M484" s="42"/>
      <c r="N484" s="43">
        <v>70</v>
      </c>
      <c r="O484" s="43">
        <f t="shared" si="102"/>
        <v>70</v>
      </c>
      <c r="P484" s="69">
        <v>32</v>
      </c>
      <c r="Q484" s="71">
        <f t="shared" si="108"/>
        <v>45.7142857142857</v>
      </c>
    </row>
    <row r="485" s="10" customFormat="1" spans="1:17">
      <c r="A485" s="67" t="s">
        <v>589</v>
      </c>
      <c r="B485" s="31"/>
      <c r="C485" s="31"/>
      <c r="D485" s="31"/>
      <c r="E485" s="32"/>
      <c r="F485" s="32"/>
      <c r="G485" s="31"/>
      <c r="H485" s="31"/>
      <c r="I485" s="31"/>
      <c r="J485" s="32"/>
      <c r="K485" s="32"/>
      <c r="L485" s="31"/>
      <c r="M485" s="42"/>
      <c r="N485" s="43">
        <v>200</v>
      </c>
      <c r="O485" s="43">
        <f t="shared" si="102"/>
        <v>200</v>
      </c>
      <c r="P485" s="69">
        <v>35.8</v>
      </c>
      <c r="Q485" s="71">
        <f t="shared" si="108"/>
        <v>17.9</v>
      </c>
    </row>
    <row r="486" s="11" customFormat="1" spans="1:17">
      <c r="A486" s="33" t="s">
        <v>590</v>
      </c>
      <c r="B486" s="28"/>
      <c r="C486" s="28"/>
      <c r="D486" s="28"/>
      <c r="E486" s="29"/>
      <c r="F486" s="29"/>
      <c r="G486" s="28"/>
      <c r="H486" s="28"/>
      <c r="I486" s="28"/>
      <c r="J486" s="29"/>
      <c r="K486" s="29"/>
      <c r="L486" s="28"/>
      <c r="M486" s="41"/>
      <c r="N486" s="20">
        <v>100</v>
      </c>
      <c r="O486" s="20">
        <f t="shared" si="102"/>
        <v>100</v>
      </c>
      <c r="P486" s="70">
        <v>0</v>
      </c>
      <c r="Q486" s="72">
        <f t="shared" si="108"/>
        <v>0</v>
      </c>
    </row>
    <row r="487" s="4" customFormat="1" spans="1:17">
      <c r="A487" s="26" t="s">
        <v>591</v>
      </c>
      <c r="B487" s="24">
        <f t="shared" ref="B487:L487" si="110">B488+B493</f>
        <v>5</v>
      </c>
      <c r="C487" s="24">
        <f t="shared" si="110"/>
        <v>0</v>
      </c>
      <c r="D487" s="24">
        <f t="shared" si="110"/>
        <v>1</v>
      </c>
      <c r="E487" s="25">
        <f t="shared" si="110"/>
        <v>77</v>
      </c>
      <c r="F487" s="25">
        <f t="shared" si="110"/>
        <v>42.5</v>
      </c>
      <c r="G487" s="24">
        <f t="shared" si="110"/>
        <v>0</v>
      </c>
      <c r="H487" s="24">
        <f t="shared" si="110"/>
        <v>0</v>
      </c>
      <c r="I487" s="24">
        <f t="shared" si="110"/>
        <v>0</v>
      </c>
      <c r="J487" s="25">
        <f t="shared" si="110"/>
        <v>56.2</v>
      </c>
      <c r="K487" s="25">
        <f t="shared" si="110"/>
        <v>63.3</v>
      </c>
      <c r="L487" s="24">
        <f t="shared" si="110"/>
        <v>0</v>
      </c>
      <c r="M487" s="59">
        <f t="shared" ref="M487:M499" si="111">E487+F487</f>
        <v>119.5</v>
      </c>
      <c r="N487" s="38">
        <f>SUM(N488,N493)</f>
        <v>214.3</v>
      </c>
      <c r="O487" s="38">
        <f t="shared" ref="O487:O523" si="112">M487+N487</f>
        <v>333.8</v>
      </c>
      <c r="P487" s="40">
        <f>SUM(P488,P493)</f>
        <v>149.1</v>
      </c>
      <c r="Q487" s="49">
        <f t="shared" si="108"/>
        <v>44.6674655482325</v>
      </c>
    </row>
    <row r="488" spans="1:17">
      <c r="A488" s="27" t="s">
        <v>592</v>
      </c>
      <c r="B488" s="28">
        <f t="shared" ref="B488:L488" si="113">B489+B490+B491+B492</f>
        <v>2</v>
      </c>
      <c r="C488" s="28">
        <f t="shared" si="113"/>
        <v>0</v>
      </c>
      <c r="D488" s="28">
        <f t="shared" si="113"/>
        <v>1</v>
      </c>
      <c r="E488" s="29">
        <f t="shared" si="113"/>
        <v>33.6</v>
      </c>
      <c r="F488" s="28">
        <f t="shared" si="113"/>
        <v>6.5</v>
      </c>
      <c r="G488" s="28">
        <f t="shared" si="113"/>
        <v>0</v>
      </c>
      <c r="H488" s="28">
        <f t="shared" si="113"/>
        <v>0</v>
      </c>
      <c r="I488" s="28">
        <f t="shared" si="113"/>
        <v>0</v>
      </c>
      <c r="J488" s="29">
        <f t="shared" si="113"/>
        <v>22</v>
      </c>
      <c r="K488" s="28">
        <f t="shared" si="113"/>
        <v>18.1</v>
      </c>
      <c r="L488" s="28">
        <f t="shared" si="113"/>
        <v>0</v>
      </c>
      <c r="M488" s="41">
        <f t="shared" si="111"/>
        <v>40.1</v>
      </c>
      <c r="N488" s="20"/>
      <c r="O488" s="20">
        <f t="shared" si="112"/>
        <v>40.1</v>
      </c>
      <c r="P488" s="60">
        <f>SUM(P489:P492)</f>
        <v>54.6</v>
      </c>
      <c r="Q488" s="64">
        <f t="shared" si="108"/>
        <v>136.159600997506</v>
      </c>
    </row>
    <row r="489" spans="1:17">
      <c r="A489" s="27" t="s">
        <v>593</v>
      </c>
      <c r="B489" s="28">
        <v>2</v>
      </c>
      <c r="C489" s="28"/>
      <c r="D489" s="28"/>
      <c r="E489" s="29">
        <v>29.1</v>
      </c>
      <c r="F489" s="29"/>
      <c r="G489" s="28"/>
      <c r="H489" s="28"/>
      <c r="I489" s="28"/>
      <c r="J489" s="29">
        <v>22</v>
      </c>
      <c r="K489" s="29">
        <v>7.1</v>
      </c>
      <c r="L489" s="28"/>
      <c r="M489" s="41">
        <f t="shared" si="111"/>
        <v>29.1</v>
      </c>
      <c r="N489" s="20"/>
      <c r="O489" s="20">
        <f t="shared" si="112"/>
        <v>29.1</v>
      </c>
      <c r="P489" s="60">
        <v>36.7</v>
      </c>
      <c r="Q489" s="64">
        <f t="shared" si="108"/>
        <v>126.116838487973</v>
      </c>
    </row>
    <row r="490" spans="1:17">
      <c r="A490" s="27" t="s">
        <v>594</v>
      </c>
      <c r="B490" s="28"/>
      <c r="C490" s="28"/>
      <c r="D490" s="28"/>
      <c r="E490" s="29"/>
      <c r="F490" s="29">
        <v>1.5</v>
      </c>
      <c r="G490" s="28"/>
      <c r="H490" s="28"/>
      <c r="I490" s="28"/>
      <c r="J490" s="29"/>
      <c r="K490" s="29">
        <v>1.5</v>
      </c>
      <c r="L490" s="28"/>
      <c r="M490" s="41">
        <f t="shared" si="111"/>
        <v>1.5</v>
      </c>
      <c r="N490" s="20"/>
      <c r="O490" s="20">
        <f t="shared" si="112"/>
        <v>1.5</v>
      </c>
      <c r="P490" s="60">
        <v>2.2</v>
      </c>
      <c r="Q490" s="64">
        <f t="shared" ref="Q490:Q506" si="114">P490/O490*100</f>
        <v>146.666666666667</v>
      </c>
    </row>
    <row r="491" spans="1:17">
      <c r="A491" s="27" t="s">
        <v>595</v>
      </c>
      <c r="B491" s="28"/>
      <c r="C491" s="28"/>
      <c r="D491" s="28"/>
      <c r="E491" s="29"/>
      <c r="F491" s="29">
        <v>5</v>
      </c>
      <c r="G491" s="28"/>
      <c r="H491" s="28">
        <v>0</v>
      </c>
      <c r="I491" s="28"/>
      <c r="J491" s="29"/>
      <c r="K491" s="29">
        <v>5</v>
      </c>
      <c r="L491" s="28"/>
      <c r="M491" s="41">
        <f t="shared" si="111"/>
        <v>5</v>
      </c>
      <c r="N491" s="20"/>
      <c r="O491" s="20">
        <f t="shared" si="112"/>
        <v>5</v>
      </c>
      <c r="P491" s="60">
        <v>9.7</v>
      </c>
      <c r="Q491" s="64">
        <f t="shared" si="114"/>
        <v>194</v>
      </c>
    </row>
    <row r="492" spans="1:17">
      <c r="A492" s="27" t="s">
        <v>596</v>
      </c>
      <c r="B492" s="28"/>
      <c r="C492" s="28"/>
      <c r="D492" s="28">
        <v>1</v>
      </c>
      <c r="E492" s="29">
        <v>4.5</v>
      </c>
      <c r="F492" s="29"/>
      <c r="G492" s="28"/>
      <c r="H492" s="28"/>
      <c r="I492" s="28"/>
      <c r="J492" s="29"/>
      <c r="K492" s="29">
        <v>4.5</v>
      </c>
      <c r="L492" s="28"/>
      <c r="M492" s="41">
        <f t="shared" si="111"/>
        <v>4.5</v>
      </c>
      <c r="N492" s="20"/>
      <c r="O492" s="20">
        <f t="shared" si="112"/>
        <v>4.5</v>
      </c>
      <c r="P492" s="60">
        <v>6</v>
      </c>
      <c r="Q492" s="64">
        <f t="shared" si="114"/>
        <v>133.333333333333</v>
      </c>
    </row>
    <row r="493" spans="1:17">
      <c r="A493" s="27" t="s">
        <v>597</v>
      </c>
      <c r="B493" s="28">
        <f t="shared" ref="B493:L493" si="115">B494+B495+B496+B497+B498+B499</f>
        <v>3</v>
      </c>
      <c r="C493" s="28">
        <f t="shared" si="115"/>
        <v>0</v>
      </c>
      <c r="D493" s="28">
        <f t="shared" si="115"/>
        <v>0</v>
      </c>
      <c r="E493" s="29">
        <f t="shared" si="115"/>
        <v>43.4</v>
      </c>
      <c r="F493" s="28">
        <f t="shared" si="115"/>
        <v>36</v>
      </c>
      <c r="G493" s="28">
        <f t="shared" si="115"/>
        <v>0</v>
      </c>
      <c r="H493" s="28">
        <f t="shared" si="115"/>
        <v>0</v>
      </c>
      <c r="I493" s="28">
        <f t="shared" si="115"/>
        <v>0</v>
      </c>
      <c r="J493" s="28">
        <f t="shared" si="115"/>
        <v>34.2</v>
      </c>
      <c r="K493" s="28">
        <f t="shared" si="115"/>
        <v>45.2</v>
      </c>
      <c r="L493" s="28">
        <f t="shared" si="115"/>
        <v>0</v>
      </c>
      <c r="M493" s="41">
        <f t="shared" si="111"/>
        <v>79.4</v>
      </c>
      <c r="N493" s="20">
        <f>SUM(N494:N502)</f>
        <v>214.3</v>
      </c>
      <c r="O493" s="20">
        <f t="shared" si="112"/>
        <v>293.7</v>
      </c>
      <c r="P493" s="60">
        <f>SUM(P494:P502)</f>
        <v>94.5</v>
      </c>
      <c r="Q493" s="64">
        <f t="shared" si="114"/>
        <v>32.1756894790603</v>
      </c>
    </row>
    <row r="494" spans="1:17">
      <c r="A494" s="27" t="s">
        <v>593</v>
      </c>
      <c r="B494" s="28">
        <v>3</v>
      </c>
      <c r="C494" s="28"/>
      <c r="D494" s="28"/>
      <c r="E494" s="29">
        <v>43.4</v>
      </c>
      <c r="F494" s="29"/>
      <c r="G494" s="28"/>
      <c r="H494" s="28"/>
      <c r="I494" s="28"/>
      <c r="J494" s="29">
        <v>33</v>
      </c>
      <c r="K494" s="29">
        <v>10.4</v>
      </c>
      <c r="L494" s="28"/>
      <c r="M494" s="41">
        <f t="shared" si="111"/>
        <v>43.4</v>
      </c>
      <c r="N494" s="20"/>
      <c r="O494" s="20">
        <f t="shared" si="112"/>
        <v>43.4</v>
      </c>
      <c r="P494" s="60">
        <v>54</v>
      </c>
      <c r="Q494" s="64">
        <f t="shared" si="114"/>
        <v>124.423963133641</v>
      </c>
    </row>
    <row r="495" spans="1:17">
      <c r="A495" s="27" t="s">
        <v>598</v>
      </c>
      <c r="B495" s="28"/>
      <c r="C495" s="28"/>
      <c r="D495" s="28"/>
      <c r="E495" s="29"/>
      <c r="F495" s="29">
        <v>1.5</v>
      </c>
      <c r="G495" s="28"/>
      <c r="H495" s="28"/>
      <c r="I495" s="28"/>
      <c r="J495" s="29">
        <v>1.2</v>
      </c>
      <c r="K495" s="29">
        <v>0.3</v>
      </c>
      <c r="L495" s="28"/>
      <c r="M495" s="41">
        <f t="shared" si="111"/>
        <v>1.5</v>
      </c>
      <c r="N495" s="20"/>
      <c r="O495" s="20">
        <f t="shared" si="112"/>
        <v>1.5</v>
      </c>
      <c r="P495" s="60">
        <v>0</v>
      </c>
      <c r="Q495" s="64">
        <f t="shared" si="114"/>
        <v>0</v>
      </c>
    </row>
    <row r="496" spans="1:17">
      <c r="A496" s="27" t="s">
        <v>599</v>
      </c>
      <c r="B496" s="28"/>
      <c r="C496" s="28"/>
      <c r="D496" s="28"/>
      <c r="E496" s="29"/>
      <c r="F496" s="29">
        <v>2</v>
      </c>
      <c r="G496" s="28"/>
      <c r="H496" s="28"/>
      <c r="I496" s="28"/>
      <c r="J496" s="29"/>
      <c r="K496" s="29">
        <v>2</v>
      </c>
      <c r="L496" s="28"/>
      <c r="M496" s="41">
        <f t="shared" si="111"/>
        <v>2</v>
      </c>
      <c r="N496" s="20"/>
      <c r="O496" s="20">
        <f t="shared" si="112"/>
        <v>2</v>
      </c>
      <c r="P496" s="60">
        <v>2.5</v>
      </c>
      <c r="Q496" s="64">
        <f t="shared" si="114"/>
        <v>125</v>
      </c>
    </row>
    <row r="497" spans="1:17">
      <c r="A497" s="27" t="s">
        <v>600</v>
      </c>
      <c r="B497" s="28"/>
      <c r="C497" s="28"/>
      <c r="D497" s="28"/>
      <c r="E497" s="29"/>
      <c r="F497" s="29">
        <v>0.5</v>
      </c>
      <c r="G497" s="28"/>
      <c r="H497" s="28"/>
      <c r="I497" s="28"/>
      <c r="J497" s="29"/>
      <c r="K497" s="29">
        <v>0.5</v>
      </c>
      <c r="L497" s="28"/>
      <c r="M497" s="41">
        <f t="shared" si="111"/>
        <v>0.5</v>
      </c>
      <c r="N497" s="20"/>
      <c r="O497" s="20">
        <f t="shared" si="112"/>
        <v>0.5</v>
      </c>
      <c r="P497" s="60">
        <v>0</v>
      </c>
      <c r="Q497" s="64">
        <f t="shared" si="114"/>
        <v>0</v>
      </c>
    </row>
    <row r="498" spans="1:17">
      <c r="A498" s="27" t="s">
        <v>601</v>
      </c>
      <c r="B498" s="28"/>
      <c r="C498" s="28"/>
      <c r="D498" s="28"/>
      <c r="E498" s="29"/>
      <c r="F498" s="29">
        <v>12</v>
      </c>
      <c r="G498" s="28"/>
      <c r="H498" s="28"/>
      <c r="I498" s="28"/>
      <c r="J498" s="29"/>
      <c r="K498" s="29">
        <v>12</v>
      </c>
      <c r="L498" s="28"/>
      <c r="M498" s="41">
        <f t="shared" si="111"/>
        <v>12</v>
      </c>
      <c r="N498" s="20"/>
      <c r="O498" s="20">
        <f t="shared" si="112"/>
        <v>12</v>
      </c>
      <c r="P498" s="60">
        <v>23.8</v>
      </c>
      <c r="Q498" s="64">
        <f t="shared" si="114"/>
        <v>198.333333333333</v>
      </c>
    </row>
    <row r="499" spans="1:17">
      <c r="A499" s="27" t="s">
        <v>602</v>
      </c>
      <c r="B499" s="28"/>
      <c r="C499" s="28"/>
      <c r="D499" s="28"/>
      <c r="E499" s="29"/>
      <c r="F499" s="29">
        <v>20</v>
      </c>
      <c r="G499" s="28"/>
      <c r="H499" s="28"/>
      <c r="I499" s="28"/>
      <c r="J499" s="29"/>
      <c r="K499" s="29">
        <v>20</v>
      </c>
      <c r="L499" s="28"/>
      <c r="M499" s="41">
        <f t="shared" si="111"/>
        <v>20</v>
      </c>
      <c r="N499" s="20">
        <v>-20</v>
      </c>
      <c r="O499" s="20">
        <f t="shared" si="112"/>
        <v>0</v>
      </c>
      <c r="P499" s="60">
        <v>0</v>
      </c>
      <c r="Q499" s="64"/>
    </row>
    <row r="500" spans="1:17">
      <c r="A500" s="27" t="s">
        <v>603</v>
      </c>
      <c r="B500" s="28"/>
      <c r="C500" s="28"/>
      <c r="D500" s="28"/>
      <c r="E500" s="29"/>
      <c r="F500" s="29"/>
      <c r="G500" s="28"/>
      <c r="H500" s="28"/>
      <c r="I500" s="28"/>
      <c r="J500" s="29"/>
      <c r="K500" s="29"/>
      <c r="L500" s="28"/>
      <c r="M500" s="41"/>
      <c r="N500" s="20">
        <v>24.3</v>
      </c>
      <c r="O500" s="20">
        <f t="shared" si="112"/>
        <v>24.3</v>
      </c>
      <c r="P500" s="60">
        <v>10.5</v>
      </c>
      <c r="Q500" s="64">
        <f t="shared" si="114"/>
        <v>43.2098765432099</v>
      </c>
    </row>
    <row r="501" s="11" customFormat="1" spans="1:17">
      <c r="A501" s="27" t="s">
        <v>604</v>
      </c>
      <c r="B501" s="28"/>
      <c r="C501" s="28"/>
      <c r="D501" s="28"/>
      <c r="E501" s="29"/>
      <c r="F501" s="29"/>
      <c r="G501" s="28"/>
      <c r="H501" s="28"/>
      <c r="I501" s="28"/>
      <c r="J501" s="29"/>
      <c r="K501" s="29"/>
      <c r="L501" s="28"/>
      <c r="M501" s="41"/>
      <c r="N501" s="20">
        <v>60</v>
      </c>
      <c r="O501" s="20">
        <f t="shared" si="112"/>
        <v>60</v>
      </c>
      <c r="P501" s="70">
        <v>1.2</v>
      </c>
      <c r="Q501" s="64">
        <f t="shared" si="114"/>
        <v>2</v>
      </c>
    </row>
    <row r="502" s="10" customFormat="1" spans="1:17">
      <c r="A502" s="30" t="s">
        <v>605</v>
      </c>
      <c r="B502" s="31"/>
      <c r="C502" s="31"/>
      <c r="D502" s="31"/>
      <c r="E502" s="32"/>
      <c r="F502" s="32"/>
      <c r="G502" s="31"/>
      <c r="H502" s="31"/>
      <c r="I502" s="31"/>
      <c r="J502" s="32"/>
      <c r="K502" s="32"/>
      <c r="L502" s="31"/>
      <c r="M502" s="42"/>
      <c r="N502" s="43">
        <v>150</v>
      </c>
      <c r="O502" s="43">
        <f t="shared" si="112"/>
        <v>150</v>
      </c>
      <c r="P502" s="69">
        <v>2.5</v>
      </c>
      <c r="Q502" s="71">
        <f t="shared" si="114"/>
        <v>1.66666666666667</v>
      </c>
    </row>
    <row r="503" s="4" customFormat="1" spans="1:17">
      <c r="A503" s="54" t="s">
        <v>606</v>
      </c>
      <c r="B503" s="24"/>
      <c r="C503" s="24"/>
      <c r="D503" s="24"/>
      <c r="E503" s="25">
        <f t="shared" ref="E503:K503" si="116">E504+E508</f>
        <v>0</v>
      </c>
      <c r="F503" s="25">
        <f t="shared" si="116"/>
        <v>865.1</v>
      </c>
      <c r="G503" s="25">
        <f t="shared" si="116"/>
        <v>1975.9</v>
      </c>
      <c r="H503" s="25">
        <f t="shared" si="116"/>
        <v>49.8</v>
      </c>
      <c r="I503" s="25">
        <f t="shared" si="116"/>
        <v>846.1</v>
      </c>
      <c r="J503" s="25">
        <f t="shared" si="116"/>
        <v>256</v>
      </c>
      <c r="K503" s="25">
        <f t="shared" si="116"/>
        <v>609.1</v>
      </c>
      <c r="L503" s="24"/>
      <c r="M503" s="59">
        <f t="shared" ref="M503:M518" si="117">E503+F503</f>
        <v>865.1</v>
      </c>
      <c r="N503" s="38">
        <f>SUM(N504,N508)</f>
        <v>200</v>
      </c>
      <c r="O503" s="38">
        <f t="shared" si="112"/>
        <v>1065.1</v>
      </c>
      <c r="P503" s="40">
        <f>SUM(P504,P508)</f>
        <v>413.3</v>
      </c>
      <c r="Q503" s="49">
        <f t="shared" si="114"/>
        <v>38.8038681813914</v>
      </c>
    </row>
    <row r="504" spans="1:17">
      <c r="A504" s="27" t="s">
        <v>607</v>
      </c>
      <c r="B504" s="28"/>
      <c r="C504" s="28"/>
      <c r="D504" s="28"/>
      <c r="E504" s="29">
        <f t="shared" ref="E504:L504" si="118">E505+E506+E507</f>
        <v>0</v>
      </c>
      <c r="F504" s="29">
        <f t="shared" si="118"/>
        <v>86.1</v>
      </c>
      <c r="G504" s="29">
        <f t="shared" si="118"/>
        <v>115.9</v>
      </c>
      <c r="H504" s="29">
        <f t="shared" si="118"/>
        <v>49.8</v>
      </c>
      <c r="I504" s="29">
        <f t="shared" si="118"/>
        <v>86.1</v>
      </c>
      <c r="J504" s="29">
        <f t="shared" si="118"/>
        <v>28</v>
      </c>
      <c r="K504" s="29">
        <f t="shared" si="118"/>
        <v>58.1</v>
      </c>
      <c r="L504" s="29">
        <f t="shared" si="118"/>
        <v>0</v>
      </c>
      <c r="M504" s="41">
        <f t="shared" si="117"/>
        <v>86.1</v>
      </c>
      <c r="N504" s="20"/>
      <c r="O504" s="20">
        <f t="shared" si="112"/>
        <v>86.1</v>
      </c>
      <c r="P504" s="60">
        <f>SUM(P505:P507)</f>
        <v>60.6</v>
      </c>
      <c r="Q504" s="64">
        <f t="shared" si="114"/>
        <v>70.3832752613241</v>
      </c>
    </row>
    <row r="505" s="7" customFormat="1" spans="1:17">
      <c r="A505" s="30" t="s">
        <v>608</v>
      </c>
      <c r="B505" s="31"/>
      <c r="C505" s="31"/>
      <c r="D505" s="31"/>
      <c r="E505" s="32"/>
      <c r="F505" s="32">
        <v>18</v>
      </c>
      <c r="G505" s="31">
        <v>28</v>
      </c>
      <c r="H505" s="31">
        <v>10</v>
      </c>
      <c r="I505" s="31">
        <v>18</v>
      </c>
      <c r="J505" s="32">
        <v>18</v>
      </c>
      <c r="K505" s="32"/>
      <c r="L505" s="31"/>
      <c r="M505" s="42">
        <f t="shared" si="117"/>
        <v>18</v>
      </c>
      <c r="N505" s="43"/>
      <c r="O505" s="43">
        <f t="shared" si="112"/>
        <v>18</v>
      </c>
      <c r="P505" s="62">
        <v>11.3</v>
      </c>
      <c r="Q505" s="65">
        <f t="shared" si="114"/>
        <v>62.7777777777778</v>
      </c>
    </row>
    <row r="506" spans="1:17">
      <c r="A506" s="27" t="s">
        <v>609</v>
      </c>
      <c r="B506" s="28"/>
      <c r="C506" s="28"/>
      <c r="D506" s="28"/>
      <c r="E506" s="29"/>
      <c r="F506" s="29">
        <v>48.1</v>
      </c>
      <c r="G506" s="28">
        <v>87.9</v>
      </c>
      <c r="H506" s="28">
        <v>39.8</v>
      </c>
      <c r="I506" s="28">
        <v>48.1</v>
      </c>
      <c r="J506" s="29"/>
      <c r="K506" s="29">
        <v>48.1</v>
      </c>
      <c r="L506" s="28"/>
      <c r="M506" s="41">
        <f t="shared" si="117"/>
        <v>48.1</v>
      </c>
      <c r="N506" s="20"/>
      <c r="O506" s="20">
        <f t="shared" si="112"/>
        <v>48.1</v>
      </c>
      <c r="P506" s="60">
        <v>48.1</v>
      </c>
      <c r="Q506" s="64">
        <f t="shared" si="114"/>
        <v>100</v>
      </c>
    </row>
    <row r="507" spans="1:17">
      <c r="A507" s="27" t="s">
        <v>610</v>
      </c>
      <c r="B507" s="28"/>
      <c r="C507" s="28"/>
      <c r="D507" s="28"/>
      <c r="E507" s="29"/>
      <c r="F507" s="29">
        <v>20</v>
      </c>
      <c r="G507" s="28"/>
      <c r="H507" s="28"/>
      <c r="I507" s="28">
        <v>20</v>
      </c>
      <c r="J507" s="29">
        <v>10</v>
      </c>
      <c r="K507" s="29">
        <v>10</v>
      </c>
      <c r="L507" s="28"/>
      <c r="M507" s="41">
        <f t="shared" si="117"/>
        <v>20</v>
      </c>
      <c r="N507" s="20"/>
      <c r="O507" s="20">
        <f t="shared" si="112"/>
        <v>20</v>
      </c>
      <c r="P507" s="60">
        <v>1.2</v>
      </c>
      <c r="Q507" s="64">
        <f t="shared" ref="Q507:Q517" si="119">P507/O507*100</f>
        <v>6</v>
      </c>
    </row>
    <row r="508" spans="1:17">
      <c r="A508" s="27" t="s">
        <v>611</v>
      </c>
      <c r="B508" s="28"/>
      <c r="C508" s="28"/>
      <c r="D508" s="28"/>
      <c r="E508" s="29"/>
      <c r="F508" s="29">
        <f t="shared" ref="F508:L508" si="120">F509+F512+F513+F514+F515+F518</f>
        <v>779</v>
      </c>
      <c r="G508" s="29">
        <f t="shared" si="120"/>
        <v>1860</v>
      </c>
      <c r="H508" s="29">
        <f t="shared" si="120"/>
        <v>0</v>
      </c>
      <c r="I508" s="29">
        <f t="shared" si="120"/>
        <v>760</v>
      </c>
      <c r="J508" s="29">
        <f t="shared" si="120"/>
        <v>228</v>
      </c>
      <c r="K508" s="29">
        <f t="shared" si="120"/>
        <v>551</v>
      </c>
      <c r="L508" s="29">
        <f t="shared" si="120"/>
        <v>0</v>
      </c>
      <c r="M508" s="41">
        <f t="shared" si="117"/>
        <v>779</v>
      </c>
      <c r="N508" s="20">
        <f>SUM(N509,N512:N515,N518:N520)</f>
        <v>200</v>
      </c>
      <c r="O508" s="20">
        <f t="shared" si="112"/>
        <v>979</v>
      </c>
      <c r="P508" s="60">
        <f>SUM(P509,P512:P515,P518:P520)</f>
        <v>352.7</v>
      </c>
      <c r="Q508" s="64">
        <f t="shared" si="119"/>
        <v>36.026557711951</v>
      </c>
    </row>
    <row r="509" spans="1:17">
      <c r="A509" s="27" t="s">
        <v>612</v>
      </c>
      <c r="B509" s="28"/>
      <c r="C509" s="28"/>
      <c r="D509" s="28"/>
      <c r="E509" s="29"/>
      <c r="F509" s="29">
        <f>F510+F511</f>
        <v>8</v>
      </c>
      <c r="G509" s="28"/>
      <c r="H509" s="28"/>
      <c r="I509" s="28"/>
      <c r="J509" s="29"/>
      <c r="K509" s="29">
        <f>K510+K511</f>
        <v>8</v>
      </c>
      <c r="L509" s="28"/>
      <c r="M509" s="41">
        <f t="shared" si="117"/>
        <v>8</v>
      </c>
      <c r="N509" s="20"/>
      <c r="O509" s="20">
        <f t="shared" si="112"/>
        <v>8</v>
      </c>
      <c r="P509" s="60">
        <f>SUM(P510:P511)</f>
        <v>2.5</v>
      </c>
      <c r="Q509" s="64">
        <f t="shared" si="119"/>
        <v>31.25</v>
      </c>
    </row>
    <row r="510" spans="1:17">
      <c r="A510" s="27" t="s">
        <v>613</v>
      </c>
      <c r="B510" s="28"/>
      <c r="C510" s="28"/>
      <c r="D510" s="28"/>
      <c r="E510" s="29"/>
      <c r="F510" s="29">
        <v>6</v>
      </c>
      <c r="G510" s="28"/>
      <c r="H510" s="28"/>
      <c r="I510" s="28"/>
      <c r="J510" s="29"/>
      <c r="K510" s="29">
        <v>6</v>
      </c>
      <c r="L510" s="28"/>
      <c r="M510" s="41">
        <f t="shared" si="117"/>
        <v>6</v>
      </c>
      <c r="N510" s="20"/>
      <c r="O510" s="20">
        <f t="shared" si="112"/>
        <v>6</v>
      </c>
      <c r="P510" s="60">
        <v>2.3</v>
      </c>
      <c r="Q510" s="64">
        <f t="shared" si="119"/>
        <v>38.3333333333333</v>
      </c>
    </row>
    <row r="511" spans="1:17">
      <c r="A511" s="27" t="s">
        <v>614</v>
      </c>
      <c r="B511" s="28"/>
      <c r="C511" s="28"/>
      <c r="D511" s="28"/>
      <c r="E511" s="29"/>
      <c r="F511" s="29">
        <v>2</v>
      </c>
      <c r="G511" s="28"/>
      <c r="H511" s="28"/>
      <c r="I511" s="28"/>
      <c r="J511" s="29"/>
      <c r="K511" s="29">
        <v>2</v>
      </c>
      <c r="L511" s="28"/>
      <c r="M511" s="41">
        <f t="shared" si="117"/>
        <v>2</v>
      </c>
      <c r="N511" s="20"/>
      <c r="O511" s="20">
        <f t="shared" si="112"/>
        <v>2</v>
      </c>
      <c r="P511" s="60">
        <v>0.2</v>
      </c>
      <c r="Q511" s="64">
        <f t="shared" si="119"/>
        <v>10</v>
      </c>
    </row>
    <row r="512" spans="1:17">
      <c r="A512" s="27" t="s">
        <v>615</v>
      </c>
      <c r="B512" s="28"/>
      <c r="C512" s="28"/>
      <c r="D512" s="28"/>
      <c r="E512" s="29"/>
      <c r="F512" s="29">
        <v>11</v>
      </c>
      <c r="G512" s="28"/>
      <c r="H512" s="28"/>
      <c r="I512" s="28"/>
      <c r="J512" s="29"/>
      <c r="K512" s="29">
        <v>11</v>
      </c>
      <c r="L512" s="28"/>
      <c r="M512" s="41">
        <f t="shared" si="117"/>
        <v>11</v>
      </c>
      <c r="N512" s="20"/>
      <c r="O512" s="20">
        <f t="shared" si="112"/>
        <v>11</v>
      </c>
      <c r="P512" s="60">
        <v>6.7</v>
      </c>
      <c r="Q512" s="64">
        <f t="shared" si="119"/>
        <v>60.9090909090909</v>
      </c>
    </row>
    <row r="513" spans="1:17">
      <c r="A513" s="27" t="s">
        <v>616</v>
      </c>
      <c r="B513" s="28"/>
      <c r="C513" s="28"/>
      <c r="D513" s="28"/>
      <c r="E513" s="29"/>
      <c r="F513" s="29">
        <v>360</v>
      </c>
      <c r="G513" s="28">
        <v>360</v>
      </c>
      <c r="H513" s="28"/>
      <c r="I513" s="29">
        <v>360</v>
      </c>
      <c r="J513" s="29">
        <v>228</v>
      </c>
      <c r="K513" s="29">
        <v>132</v>
      </c>
      <c r="L513" s="28"/>
      <c r="M513" s="41">
        <f t="shared" si="117"/>
        <v>360</v>
      </c>
      <c r="N513" s="20"/>
      <c r="O513" s="20">
        <f t="shared" si="112"/>
        <v>360</v>
      </c>
      <c r="P513" s="60">
        <v>53.1</v>
      </c>
      <c r="Q513" s="64">
        <f t="shared" si="119"/>
        <v>14.75</v>
      </c>
    </row>
    <row r="514" spans="1:17">
      <c r="A514" s="27" t="s">
        <v>617</v>
      </c>
      <c r="B514" s="28"/>
      <c r="C514" s="28"/>
      <c r="D514" s="28"/>
      <c r="E514" s="29"/>
      <c r="F514" s="29">
        <v>200</v>
      </c>
      <c r="G514" s="28">
        <v>1300</v>
      </c>
      <c r="H514" s="28"/>
      <c r="I514" s="29">
        <v>200</v>
      </c>
      <c r="J514" s="29"/>
      <c r="K514" s="29">
        <v>200</v>
      </c>
      <c r="L514" s="28"/>
      <c r="M514" s="41">
        <f t="shared" si="117"/>
        <v>200</v>
      </c>
      <c r="N514" s="20"/>
      <c r="O514" s="20">
        <f t="shared" si="112"/>
        <v>200</v>
      </c>
      <c r="P514" s="60">
        <v>56.6</v>
      </c>
      <c r="Q514" s="64">
        <f t="shared" si="119"/>
        <v>28.3</v>
      </c>
    </row>
    <row r="515" spans="1:17">
      <c r="A515" s="27" t="s">
        <v>618</v>
      </c>
      <c r="B515" s="28"/>
      <c r="C515" s="28"/>
      <c r="D515" s="28"/>
      <c r="E515" s="29"/>
      <c r="F515" s="29">
        <f>F516+F517</f>
        <v>150</v>
      </c>
      <c r="G515" s="28">
        <f>G516+G517</f>
        <v>150</v>
      </c>
      <c r="H515" s="28"/>
      <c r="I515" s="29">
        <f>I516+I517</f>
        <v>150</v>
      </c>
      <c r="J515" s="29"/>
      <c r="K515" s="29">
        <v>150</v>
      </c>
      <c r="L515" s="28"/>
      <c r="M515" s="41">
        <f t="shared" si="117"/>
        <v>150</v>
      </c>
      <c r="N515" s="20"/>
      <c r="O515" s="20">
        <f t="shared" si="112"/>
        <v>150</v>
      </c>
      <c r="P515" s="60">
        <f>SUM(P516:P517)</f>
        <v>199.3</v>
      </c>
      <c r="Q515" s="64">
        <f t="shared" si="119"/>
        <v>132.866666666667</v>
      </c>
    </row>
    <row r="516" spans="1:17">
      <c r="A516" s="27" t="s">
        <v>619</v>
      </c>
      <c r="B516" s="28"/>
      <c r="C516" s="28"/>
      <c r="D516" s="28"/>
      <c r="E516" s="29"/>
      <c r="F516" s="29">
        <v>100</v>
      </c>
      <c r="G516" s="28">
        <v>100</v>
      </c>
      <c r="H516" s="28"/>
      <c r="I516" s="29">
        <v>100</v>
      </c>
      <c r="J516" s="29"/>
      <c r="K516" s="29">
        <v>100</v>
      </c>
      <c r="L516" s="28"/>
      <c r="M516" s="41">
        <f t="shared" si="117"/>
        <v>100</v>
      </c>
      <c r="N516" s="20"/>
      <c r="O516" s="20">
        <f t="shared" si="112"/>
        <v>100</v>
      </c>
      <c r="P516" s="60">
        <v>196.9</v>
      </c>
      <c r="Q516" s="64">
        <f t="shared" si="119"/>
        <v>196.9</v>
      </c>
    </row>
    <row r="517" spans="1:17">
      <c r="A517" s="27" t="s">
        <v>620</v>
      </c>
      <c r="B517" s="28"/>
      <c r="C517" s="28"/>
      <c r="D517" s="28"/>
      <c r="E517" s="29"/>
      <c r="F517" s="29">
        <v>50</v>
      </c>
      <c r="G517" s="28">
        <v>50</v>
      </c>
      <c r="H517" s="28"/>
      <c r="I517" s="29">
        <v>50</v>
      </c>
      <c r="J517" s="29"/>
      <c r="K517" s="29">
        <v>50</v>
      </c>
      <c r="L517" s="28"/>
      <c r="M517" s="41">
        <f t="shared" si="117"/>
        <v>50</v>
      </c>
      <c r="N517" s="20"/>
      <c r="O517" s="20">
        <f t="shared" si="112"/>
        <v>50</v>
      </c>
      <c r="P517" s="60">
        <v>2.4</v>
      </c>
      <c r="Q517" s="64">
        <f t="shared" si="119"/>
        <v>4.8</v>
      </c>
    </row>
    <row r="518" spans="1:17">
      <c r="A518" s="27" t="s">
        <v>621</v>
      </c>
      <c r="B518" s="28"/>
      <c r="C518" s="28"/>
      <c r="D518" s="28"/>
      <c r="E518" s="29"/>
      <c r="F518" s="29">
        <v>50</v>
      </c>
      <c r="G518" s="28">
        <v>50</v>
      </c>
      <c r="H518" s="28"/>
      <c r="I518" s="29">
        <v>50</v>
      </c>
      <c r="J518" s="29"/>
      <c r="K518" s="29">
        <v>50</v>
      </c>
      <c r="L518" s="28"/>
      <c r="M518" s="41">
        <f t="shared" si="117"/>
        <v>50</v>
      </c>
      <c r="N518" s="20">
        <v>-50</v>
      </c>
      <c r="O518" s="20">
        <f t="shared" si="112"/>
        <v>0</v>
      </c>
      <c r="P518" s="60">
        <v>0</v>
      </c>
      <c r="Q518" s="64"/>
    </row>
    <row r="519" s="10" customFormat="1" spans="1:17">
      <c r="A519" s="30" t="s">
        <v>622</v>
      </c>
      <c r="B519" s="31"/>
      <c r="C519" s="31"/>
      <c r="D519" s="31"/>
      <c r="E519" s="32"/>
      <c r="F519" s="32"/>
      <c r="G519" s="31"/>
      <c r="H519" s="31"/>
      <c r="I519" s="32"/>
      <c r="J519" s="32"/>
      <c r="K519" s="32"/>
      <c r="L519" s="31"/>
      <c r="M519" s="42"/>
      <c r="N519" s="43">
        <v>100</v>
      </c>
      <c r="O519" s="43">
        <f t="shared" si="112"/>
        <v>100</v>
      </c>
      <c r="P519" s="69">
        <v>34.5</v>
      </c>
      <c r="Q519" s="71">
        <f>P519/O519*100</f>
        <v>34.5</v>
      </c>
    </row>
    <row r="520" s="10" customFormat="1" spans="1:17">
      <c r="A520" s="30" t="s">
        <v>623</v>
      </c>
      <c r="B520" s="31"/>
      <c r="C520" s="31"/>
      <c r="D520" s="31"/>
      <c r="E520" s="32"/>
      <c r="F520" s="32"/>
      <c r="G520" s="31"/>
      <c r="H520" s="31"/>
      <c r="I520" s="32"/>
      <c r="J520" s="32"/>
      <c r="K520" s="32"/>
      <c r="L520" s="31"/>
      <c r="M520" s="42"/>
      <c r="N520" s="43">
        <v>150</v>
      </c>
      <c r="O520" s="43">
        <f t="shared" si="112"/>
        <v>150</v>
      </c>
      <c r="P520" s="69">
        <v>0</v>
      </c>
      <c r="Q520" s="71">
        <f>P520/O520*100</f>
        <v>0</v>
      </c>
    </row>
    <row r="521" s="4" customFormat="1" spans="1:17">
      <c r="A521" s="26" t="s">
        <v>624</v>
      </c>
      <c r="B521" s="24"/>
      <c r="C521" s="24"/>
      <c r="D521" s="24"/>
      <c r="E521" s="25">
        <f t="shared" ref="E521:L521" si="121">E522+E526+E531</f>
        <v>0</v>
      </c>
      <c r="F521" s="25">
        <f t="shared" si="121"/>
        <v>23.5</v>
      </c>
      <c r="G521" s="25">
        <f t="shared" si="121"/>
        <v>0</v>
      </c>
      <c r="H521" s="25">
        <f t="shared" si="121"/>
        <v>0</v>
      </c>
      <c r="I521" s="25">
        <f t="shared" si="121"/>
        <v>0</v>
      </c>
      <c r="J521" s="25">
        <f t="shared" si="121"/>
        <v>4</v>
      </c>
      <c r="K521" s="25">
        <f t="shared" si="121"/>
        <v>19.5</v>
      </c>
      <c r="L521" s="25">
        <f t="shared" si="121"/>
        <v>0</v>
      </c>
      <c r="M521" s="59">
        <f t="shared" ref="M521:M537" si="122">E521+F521</f>
        <v>23.5</v>
      </c>
      <c r="N521" s="75">
        <f>SUM(N522,N526,N531)</f>
        <v>3</v>
      </c>
      <c r="O521" s="38">
        <f t="shared" si="112"/>
        <v>26.5</v>
      </c>
      <c r="P521" s="40">
        <f>SUM(P522,P526,P531)</f>
        <v>20.7</v>
      </c>
      <c r="Q521" s="49">
        <f>P521/O521*100</f>
        <v>78.1132075471698</v>
      </c>
    </row>
    <row r="522" spans="1:17">
      <c r="A522" s="33" t="s">
        <v>625</v>
      </c>
      <c r="B522" s="28"/>
      <c r="C522" s="28"/>
      <c r="D522" s="28"/>
      <c r="E522" s="29">
        <f>E523+E524</f>
        <v>0</v>
      </c>
      <c r="F522" s="29">
        <f t="shared" ref="F522:L522" si="123">F523+F524+F525</f>
        <v>7</v>
      </c>
      <c r="G522" s="28">
        <f t="shared" si="123"/>
        <v>0</v>
      </c>
      <c r="H522" s="28">
        <f t="shared" si="123"/>
        <v>0</v>
      </c>
      <c r="I522" s="28">
        <f t="shared" si="123"/>
        <v>0</v>
      </c>
      <c r="J522" s="29">
        <f t="shared" si="123"/>
        <v>4</v>
      </c>
      <c r="K522" s="29">
        <f t="shared" si="123"/>
        <v>3</v>
      </c>
      <c r="L522" s="29">
        <f t="shared" si="123"/>
        <v>0</v>
      </c>
      <c r="M522" s="41">
        <f t="shared" si="122"/>
        <v>7</v>
      </c>
      <c r="N522" s="20"/>
      <c r="O522" s="20">
        <f t="shared" si="112"/>
        <v>7</v>
      </c>
      <c r="P522" s="60">
        <f>SUM(P523:P525)</f>
        <v>7</v>
      </c>
      <c r="Q522" s="64">
        <f>P522/O522*100</f>
        <v>100</v>
      </c>
    </row>
    <row r="523" s="1" customFormat="1" spans="1:17">
      <c r="A523" s="33" t="s">
        <v>626</v>
      </c>
      <c r="B523" s="28"/>
      <c r="C523" s="28"/>
      <c r="D523" s="28"/>
      <c r="E523" s="29"/>
      <c r="F523" s="29">
        <v>5</v>
      </c>
      <c r="G523" s="28"/>
      <c r="H523" s="28"/>
      <c r="I523" s="28"/>
      <c r="J523" s="29">
        <v>4</v>
      </c>
      <c r="K523" s="29">
        <v>1</v>
      </c>
      <c r="L523" s="28"/>
      <c r="M523" s="41">
        <f t="shared" si="122"/>
        <v>5</v>
      </c>
      <c r="N523" s="20"/>
      <c r="O523" s="20">
        <f t="shared" si="112"/>
        <v>5</v>
      </c>
      <c r="P523" s="45">
        <v>5.3</v>
      </c>
      <c r="Q523" s="64">
        <f t="shared" ref="Q523:Q537" si="124">P523/O523*100</f>
        <v>106</v>
      </c>
    </row>
    <row r="524" s="1" customFormat="1" spans="1:17">
      <c r="A524" s="33" t="s">
        <v>627</v>
      </c>
      <c r="B524" s="28"/>
      <c r="C524" s="28"/>
      <c r="D524" s="28"/>
      <c r="E524" s="29"/>
      <c r="F524" s="29">
        <v>1</v>
      </c>
      <c r="G524" s="28"/>
      <c r="H524" s="28"/>
      <c r="I524" s="28"/>
      <c r="J524" s="29"/>
      <c r="K524" s="29">
        <v>1</v>
      </c>
      <c r="L524" s="28"/>
      <c r="M524" s="41">
        <f t="shared" si="122"/>
        <v>1</v>
      </c>
      <c r="N524" s="20"/>
      <c r="O524" s="20">
        <f t="shared" ref="O524:O537" si="125">M524+N524</f>
        <v>1</v>
      </c>
      <c r="P524" s="45">
        <v>1.7</v>
      </c>
      <c r="Q524" s="64">
        <f t="shared" si="124"/>
        <v>170</v>
      </c>
    </row>
    <row r="525" s="1" customFormat="1" spans="1:17">
      <c r="A525" s="33" t="s">
        <v>628</v>
      </c>
      <c r="B525" s="28"/>
      <c r="C525" s="28"/>
      <c r="D525" s="28"/>
      <c r="E525" s="29"/>
      <c r="F525" s="29">
        <v>1</v>
      </c>
      <c r="G525" s="28"/>
      <c r="H525" s="28"/>
      <c r="I525" s="28"/>
      <c r="J525" s="29"/>
      <c r="K525" s="29">
        <v>1</v>
      </c>
      <c r="L525" s="28"/>
      <c r="M525" s="41">
        <f t="shared" si="122"/>
        <v>1</v>
      </c>
      <c r="N525" s="20"/>
      <c r="O525" s="20">
        <f t="shared" si="125"/>
        <v>1</v>
      </c>
      <c r="P525" s="45">
        <v>0</v>
      </c>
      <c r="Q525" s="64">
        <f t="shared" si="124"/>
        <v>0</v>
      </c>
    </row>
    <row r="526" spans="1:17">
      <c r="A526" s="33" t="s">
        <v>629</v>
      </c>
      <c r="B526" s="28"/>
      <c r="C526" s="28"/>
      <c r="D526" s="28"/>
      <c r="E526" s="29">
        <f t="shared" ref="E526:K526" si="126">E527+E528+E529+E530</f>
        <v>0</v>
      </c>
      <c r="F526" s="29">
        <f t="shared" si="126"/>
        <v>10.5</v>
      </c>
      <c r="G526" s="28">
        <f t="shared" si="126"/>
        <v>0</v>
      </c>
      <c r="H526" s="28">
        <f t="shared" si="126"/>
        <v>0</v>
      </c>
      <c r="I526" s="28">
        <f t="shared" si="126"/>
        <v>0</v>
      </c>
      <c r="J526" s="29">
        <f t="shared" si="126"/>
        <v>0</v>
      </c>
      <c r="K526" s="29">
        <f t="shared" si="126"/>
        <v>10.5</v>
      </c>
      <c r="L526" s="28"/>
      <c r="M526" s="41">
        <f t="shared" si="122"/>
        <v>10.5</v>
      </c>
      <c r="N526" s="20"/>
      <c r="O526" s="20">
        <f t="shared" si="125"/>
        <v>10.5</v>
      </c>
      <c r="P526" s="60">
        <f>SUM(P527:P530)</f>
        <v>8.1</v>
      </c>
      <c r="Q526" s="64">
        <f t="shared" si="124"/>
        <v>77.1428571428572</v>
      </c>
    </row>
    <row r="527" s="1" customFormat="1" spans="1:17">
      <c r="A527" s="33" t="s">
        <v>630</v>
      </c>
      <c r="B527" s="28"/>
      <c r="C527" s="28"/>
      <c r="D527" s="28"/>
      <c r="E527" s="29"/>
      <c r="F527" s="29">
        <v>2</v>
      </c>
      <c r="G527" s="28"/>
      <c r="H527" s="28"/>
      <c r="I527" s="28"/>
      <c r="J527" s="29"/>
      <c r="K527" s="29">
        <v>2</v>
      </c>
      <c r="L527" s="28"/>
      <c r="M527" s="41">
        <f t="shared" si="122"/>
        <v>2</v>
      </c>
      <c r="N527" s="20"/>
      <c r="O527" s="20">
        <f t="shared" si="125"/>
        <v>2</v>
      </c>
      <c r="P527" s="45">
        <v>4.4</v>
      </c>
      <c r="Q527" s="64">
        <f t="shared" si="124"/>
        <v>220</v>
      </c>
    </row>
    <row r="528" s="1" customFormat="1" spans="1:17">
      <c r="A528" s="33" t="s">
        <v>631</v>
      </c>
      <c r="B528" s="28"/>
      <c r="C528" s="28"/>
      <c r="D528" s="28"/>
      <c r="E528" s="29"/>
      <c r="F528" s="29">
        <v>6</v>
      </c>
      <c r="G528" s="28"/>
      <c r="H528" s="28"/>
      <c r="I528" s="28"/>
      <c r="J528" s="29"/>
      <c r="K528" s="29">
        <v>6</v>
      </c>
      <c r="L528" s="28"/>
      <c r="M528" s="41">
        <f t="shared" si="122"/>
        <v>6</v>
      </c>
      <c r="N528" s="20"/>
      <c r="O528" s="20">
        <f t="shared" si="125"/>
        <v>6</v>
      </c>
      <c r="P528" s="45">
        <v>1.7</v>
      </c>
      <c r="Q528" s="64">
        <f t="shared" si="124"/>
        <v>28.3333333333333</v>
      </c>
    </row>
    <row r="529" s="1" customFormat="1" spans="1:17">
      <c r="A529" s="33" t="s">
        <v>632</v>
      </c>
      <c r="B529" s="28"/>
      <c r="C529" s="28"/>
      <c r="D529" s="28"/>
      <c r="E529" s="29"/>
      <c r="F529" s="29">
        <v>1.5</v>
      </c>
      <c r="G529" s="28"/>
      <c r="H529" s="28"/>
      <c r="I529" s="28"/>
      <c r="J529" s="29"/>
      <c r="K529" s="29">
        <v>1.5</v>
      </c>
      <c r="L529" s="28"/>
      <c r="M529" s="41">
        <f t="shared" si="122"/>
        <v>1.5</v>
      </c>
      <c r="N529" s="20"/>
      <c r="O529" s="20">
        <f t="shared" si="125"/>
        <v>1.5</v>
      </c>
      <c r="P529" s="45">
        <v>0.5</v>
      </c>
      <c r="Q529" s="64">
        <f t="shared" si="124"/>
        <v>33.3333333333333</v>
      </c>
    </row>
    <row r="530" s="1" customFormat="1" spans="1:17">
      <c r="A530" s="33" t="s">
        <v>633</v>
      </c>
      <c r="B530" s="28"/>
      <c r="C530" s="28"/>
      <c r="D530" s="28"/>
      <c r="E530" s="29"/>
      <c r="F530" s="29">
        <v>1</v>
      </c>
      <c r="G530" s="28"/>
      <c r="H530" s="28"/>
      <c r="I530" s="28"/>
      <c r="J530" s="29"/>
      <c r="K530" s="29">
        <v>1</v>
      </c>
      <c r="L530" s="28"/>
      <c r="M530" s="41">
        <f t="shared" si="122"/>
        <v>1</v>
      </c>
      <c r="N530" s="20"/>
      <c r="O530" s="20">
        <f t="shared" si="125"/>
        <v>1</v>
      </c>
      <c r="P530" s="45">
        <v>1.5</v>
      </c>
      <c r="Q530" s="64">
        <f t="shared" si="124"/>
        <v>150</v>
      </c>
    </row>
    <row r="531" spans="1:17">
      <c r="A531" s="33" t="s">
        <v>634</v>
      </c>
      <c r="B531" s="28"/>
      <c r="C531" s="28"/>
      <c r="D531" s="28"/>
      <c r="E531" s="29">
        <f t="shared" ref="E531:K531" si="127">E532+E533</f>
        <v>0</v>
      </c>
      <c r="F531" s="29">
        <f t="shared" si="127"/>
        <v>6</v>
      </c>
      <c r="G531" s="28">
        <f t="shared" si="127"/>
        <v>0</v>
      </c>
      <c r="H531" s="28">
        <f t="shared" si="127"/>
        <v>0</v>
      </c>
      <c r="I531" s="28">
        <f t="shared" si="127"/>
        <v>0</v>
      </c>
      <c r="J531" s="29">
        <f t="shared" si="127"/>
        <v>0</v>
      </c>
      <c r="K531" s="29">
        <f t="shared" si="127"/>
        <v>6</v>
      </c>
      <c r="L531" s="28"/>
      <c r="M531" s="41">
        <f t="shared" si="122"/>
        <v>6</v>
      </c>
      <c r="N531" s="61">
        <f>SUM(N532:N533)</f>
        <v>3</v>
      </c>
      <c r="O531" s="20">
        <f t="shared" si="125"/>
        <v>9</v>
      </c>
      <c r="P531" s="60">
        <f>SUM(P532:P533)</f>
        <v>5.6</v>
      </c>
      <c r="Q531" s="64">
        <f t="shared" si="124"/>
        <v>62.2222222222222</v>
      </c>
    </row>
    <row r="532" s="1" customFormat="1" spans="1:17">
      <c r="A532" s="33" t="s">
        <v>635</v>
      </c>
      <c r="B532" s="28"/>
      <c r="C532" s="28"/>
      <c r="D532" s="28"/>
      <c r="E532" s="29"/>
      <c r="F532" s="29">
        <v>2</v>
      </c>
      <c r="G532" s="28"/>
      <c r="H532" s="28"/>
      <c r="I532" s="28"/>
      <c r="J532" s="29"/>
      <c r="K532" s="29">
        <v>2</v>
      </c>
      <c r="L532" s="28"/>
      <c r="M532" s="41">
        <f t="shared" si="122"/>
        <v>2</v>
      </c>
      <c r="N532" s="20">
        <v>3</v>
      </c>
      <c r="O532" s="20">
        <f t="shared" si="125"/>
        <v>5</v>
      </c>
      <c r="P532" s="45">
        <v>3</v>
      </c>
      <c r="Q532" s="64">
        <f t="shared" si="124"/>
        <v>60</v>
      </c>
    </row>
    <row r="533" s="1" customFormat="1" spans="1:17">
      <c r="A533" s="33" t="s">
        <v>636</v>
      </c>
      <c r="B533" s="28"/>
      <c r="C533" s="28"/>
      <c r="D533" s="28"/>
      <c r="E533" s="29"/>
      <c r="F533" s="29">
        <v>4</v>
      </c>
      <c r="G533" s="28"/>
      <c r="H533" s="28"/>
      <c r="I533" s="28"/>
      <c r="J533" s="29"/>
      <c r="K533" s="29">
        <v>4</v>
      </c>
      <c r="L533" s="28"/>
      <c r="M533" s="41">
        <f t="shared" si="122"/>
        <v>4</v>
      </c>
      <c r="N533" s="20"/>
      <c r="O533" s="20">
        <f t="shared" si="125"/>
        <v>4</v>
      </c>
      <c r="P533" s="45">
        <v>2.6</v>
      </c>
      <c r="Q533" s="64">
        <f t="shared" si="124"/>
        <v>65</v>
      </c>
    </row>
    <row r="534" s="4" customFormat="1" spans="1:17">
      <c r="A534" s="26" t="s">
        <v>637</v>
      </c>
      <c r="B534" s="24"/>
      <c r="C534" s="24"/>
      <c r="D534" s="24"/>
      <c r="E534" s="25">
        <f t="shared" ref="E534:L534" si="128">E535+E536</f>
        <v>0</v>
      </c>
      <c r="F534" s="25">
        <f t="shared" si="128"/>
        <v>303.8</v>
      </c>
      <c r="G534" s="24">
        <f t="shared" si="128"/>
        <v>0</v>
      </c>
      <c r="H534" s="24">
        <f t="shared" si="128"/>
        <v>0</v>
      </c>
      <c r="I534" s="24">
        <f t="shared" si="128"/>
        <v>0</v>
      </c>
      <c r="J534" s="25">
        <f t="shared" si="128"/>
        <v>0</v>
      </c>
      <c r="K534" s="25">
        <f t="shared" si="128"/>
        <v>303.8</v>
      </c>
      <c r="L534" s="24">
        <f t="shared" si="128"/>
        <v>0</v>
      </c>
      <c r="M534" s="59">
        <f t="shared" si="122"/>
        <v>303.8</v>
      </c>
      <c r="N534" s="38"/>
      <c r="O534" s="38">
        <f t="shared" si="125"/>
        <v>303.8</v>
      </c>
      <c r="P534" s="40">
        <f>SUM(P535:P536)</f>
        <v>258.6</v>
      </c>
      <c r="Q534" s="49">
        <f t="shared" si="124"/>
        <v>85.1217906517446</v>
      </c>
    </row>
    <row r="535" s="1" customFormat="1" spans="1:17">
      <c r="A535" s="33" t="s">
        <v>638</v>
      </c>
      <c r="B535" s="28"/>
      <c r="C535" s="28"/>
      <c r="D535" s="28"/>
      <c r="E535" s="29"/>
      <c r="F535" s="29">
        <v>300.3</v>
      </c>
      <c r="G535" s="28"/>
      <c r="H535" s="28"/>
      <c r="I535" s="28"/>
      <c r="J535" s="29"/>
      <c r="K535" s="29">
        <v>300.3</v>
      </c>
      <c r="L535" s="28"/>
      <c r="M535" s="41">
        <f t="shared" si="122"/>
        <v>300.3</v>
      </c>
      <c r="N535" s="20"/>
      <c r="O535" s="20">
        <f t="shared" si="125"/>
        <v>300.3</v>
      </c>
      <c r="P535" s="45">
        <v>258.2</v>
      </c>
      <c r="Q535" s="52">
        <f t="shared" si="124"/>
        <v>85.980685980686</v>
      </c>
    </row>
    <row r="536" s="1" customFormat="1" spans="1:17">
      <c r="A536" s="33" t="s">
        <v>639</v>
      </c>
      <c r="B536" s="28"/>
      <c r="C536" s="28"/>
      <c r="D536" s="28"/>
      <c r="E536" s="29"/>
      <c r="F536" s="29">
        <v>3.5</v>
      </c>
      <c r="G536" s="28"/>
      <c r="H536" s="28"/>
      <c r="I536" s="28"/>
      <c r="J536" s="29"/>
      <c r="K536" s="29">
        <v>3.5</v>
      </c>
      <c r="L536" s="28"/>
      <c r="M536" s="41">
        <f t="shared" si="122"/>
        <v>3.5</v>
      </c>
      <c r="N536" s="20"/>
      <c r="O536" s="20">
        <f t="shared" si="125"/>
        <v>3.5</v>
      </c>
      <c r="P536" s="45">
        <v>0.4</v>
      </c>
      <c r="Q536" s="52">
        <f t="shared" si="124"/>
        <v>11.4285714285714</v>
      </c>
    </row>
    <row r="537" s="4" customFormat="1" spans="1:17">
      <c r="A537" s="73" t="s">
        <v>640</v>
      </c>
      <c r="B537" s="24"/>
      <c r="C537" s="24"/>
      <c r="D537" s="24"/>
      <c r="E537" s="25"/>
      <c r="F537" s="25">
        <v>106</v>
      </c>
      <c r="G537" s="24"/>
      <c r="H537" s="24"/>
      <c r="I537" s="24"/>
      <c r="J537" s="25"/>
      <c r="K537" s="25">
        <v>106</v>
      </c>
      <c r="L537" s="24"/>
      <c r="M537" s="59">
        <f t="shared" si="122"/>
        <v>106</v>
      </c>
      <c r="N537" s="38"/>
      <c r="O537" s="38">
        <f t="shared" si="125"/>
        <v>106</v>
      </c>
      <c r="P537" s="40">
        <v>0</v>
      </c>
      <c r="Q537" s="49">
        <f t="shared" si="124"/>
        <v>0</v>
      </c>
    </row>
    <row r="538" s="1" customFormat="1" spans="1:17">
      <c r="A538" s="8"/>
      <c r="B538" s="3"/>
      <c r="C538" s="3"/>
      <c r="D538" s="3"/>
      <c r="E538" s="74"/>
      <c r="F538" s="74"/>
      <c r="G538" s="3"/>
      <c r="H538" s="3"/>
      <c r="I538" s="3"/>
      <c r="J538" s="74"/>
      <c r="K538" s="74"/>
      <c r="L538" s="3"/>
      <c r="M538" s="76"/>
      <c r="Q538" s="13"/>
    </row>
    <row r="539" s="1" customFormat="1" spans="1:17">
      <c r="A539" s="8"/>
      <c r="B539" s="3"/>
      <c r="C539" s="3"/>
      <c r="D539" s="3"/>
      <c r="E539" s="74"/>
      <c r="F539" s="74"/>
      <c r="G539" s="3"/>
      <c r="H539" s="3"/>
      <c r="I539" s="3"/>
      <c r="J539" s="74"/>
      <c r="K539" s="74"/>
      <c r="L539" s="3"/>
      <c r="M539" s="76"/>
      <c r="Q539" s="13"/>
    </row>
    <row r="540" s="1" customFormat="1" spans="1:17">
      <c r="A540" s="8"/>
      <c r="B540" s="3"/>
      <c r="C540" s="3"/>
      <c r="D540" s="3"/>
      <c r="E540" s="74"/>
      <c r="F540" s="74"/>
      <c r="G540" s="3"/>
      <c r="H540" s="3"/>
      <c r="I540" s="3"/>
      <c r="J540" s="74"/>
      <c r="K540" s="74"/>
      <c r="L540" s="3"/>
      <c r="M540" s="76"/>
      <c r="Q540" s="13"/>
    </row>
    <row r="541" s="1" customFormat="1" spans="1:17">
      <c r="A541" s="8"/>
      <c r="B541" s="3"/>
      <c r="C541" s="3"/>
      <c r="D541" s="3"/>
      <c r="E541" s="74"/>
      <c r="F541" s="74"/>
      <c r="G541" s="3"/>
      <c r="H541" s="3"/>
      <c r="I541" s="3"/>
      <c r="J541" s="74"/>
      <c r="K541" s="74"/>
      <c r="L541" s="3"/>
      <c r="M541" s="76"/>
      <c r="Q541" s="13"/>
    </row>
    <row r="542" s="1" customFormat="1" spans="1:17">
      <c r="A542" s="8"/>
      <c r="B542" s="3"/>
      <c r="C542" s="3"/>
      <c r="D542" s="3"/>
      <c r="E542" s="74"/>
      <c r="F542" s="74"/>
      <c r="G542" s="3"/>
      <c r="H542" s="3"/>
      <c r="I542" s="3"/>
      <c r="J542" s="74"/>
      <c r="K542" s="74"/>
      <c r="L542" s="3"/>
      <c r="M542" s="76"/>
      <c r="Q542" s="13"/>
    </row>
    <row r="543" s="1" customFormat="1" spans="1:17">
      <c r="A543" s="8"/>
      <c r="B543" s="3"/>
      <c r="C543" s="3"/>
      <c r="D543" s="3"/>
      <c r="E543" s="74"/>
      <c r="F543" s="74"/>
      <c r="G543" s="3"/>
      <c r="H543" s="3"/>
      <c r="I543" s="3"/>
      <c r="J543" s="74"/>
      <c r="K543" s="74"/>
      <c r="L543" s="3"/>
      <c r="M543" s="76"/>
      <c r="Q543" s="13"/>
    </row>
    <row r="544" s="1" customFormat="1" spans="1:17">
      <c r="A544" s="8"/>
      <c r="B544" s="3"/>
      <c r="C544" s="3"/>
      <c r="D544" s="3"/>
      <c r="E544" s="74"/>
      <c r="F544" s="74"/>
      <c r="G544" s="3"/>
      <c r="H544" s="3"/>
      <c r="I544" s="3"/>
      <c r="J544" s="74"/>
      <c r="K544" s="74"/>
      <c r="L544" s="3"/>
      <c r="M544" s="76"/>
      <c r="Q544" s="13"/>
    </row>
    <row r="545" s="1" customFormat="1" spans="1:17">
      <c r="A545" s="8"/>
      <c r="B545" s="3"/>
      <c r="C545" s="3"/>
      <c r="D545" s="3"/>
      <c r="E545" s="74"/>
      <c r="F545" s="74"/>
      <c r="G545" s="3"/>
      <c r="H545" s="3"/>
      <c r="I545" s="3"/>
      <c r="J545" s="74"/>
      <c r="K545" s="74"/>
      <c r="L545" s="3"/>
      <c r="M545" s="76"/>
      <c r="Q545" s="13"/>
    </row>
    <row r="546" s="1" customFormat="1" spans="1:17">
      <c r="A546" s="8"/>
      <c r="B546" s="3"/>
      <c r="C546" s="3"/>
      <c r="D546" s="3"/>
      <c r="E546" s="74"/>
      <c r="F546" s="74"/>
      <c r="G546" s="3"/>
      <c r="H546" s="3"/>
      <c r="I546" s="3"/>
      <c r="J546" s="74"/>
      <c r="K546" s="74"/>
      <c r="L546" s="3"/>
      <c r="M546" s="76"/>
      <c r="Q546" s="13"/>
    </row>
    <row r="547" s="1" customFormat="1" spans="1:17">
      <c r="A547" s="8"/>
      <c r="B547" s="3"/>
      <c r="C547" s="3"/>
      <c r="D547" s="3"/>
      <c r="E547" s="74"/>
      <c r="F547" s="74"/>
      <c r="G547" s="3"/>
      <c r="H547" s="3"/>
      <c r="I547" s="3"/>
      <c r="J547" s="74"/>
      <c r="K547" s="74"/>
      <c r="L547" s="3"/>
      <c r="M547" s="76"/>
      <c r="Q547" s="13"/>
    </row>
    <row r="548" spans="2:13">
      <c r="B548" s="3"/>
      <c r="C548" s="3"/>
      <c r="D548" s="3"/>
      <c r="E548" s="74"/>
      <c r="F548" s="74"/>
      <c r="G548" s="3"/>
      <c r="H548" s="3"/>
      <c r="I548" s="3"/>
      <c r="J548" s="74"/>
      <c r="K548" s="74"/>
      <c r="L548" s="3"/>
      <c r="M548" s="76"/>
    </row>
    <row r="549" spans="2:13">
      <c r="B549" s="3"/>
      <c r="C549" s="3"/>
      <c r="D549" s="3"/>
      <c r="E549" s="74"/>
      <c r="F549" s="74"/>
      <c r="G549" s="3"/>
      <c r="H549" s="3"/>
      <c r="I549" s="3"/>
      <c r="J549" s="74"/>
      <c r="K549" s="74"/>
      <c r="L549" s="3"/>
      <c r="M549" s="76"/>
    </row>
    <row r="550" spans="2:13">
      <c r="B550" s="3"/>
      <c r="C550" s="3"/>
      <c r="D550" s="3"/>
      <c r="E550" s="74"/>
      <c r="F550" s="74"/>
      <c r="G550" s="3"/>
      <c r="H550" s="3"/>
      <c r="I550" s="3"/>
      <c r="J550" s="74"/>
      <c r="K550" s="74"/>
      <c r="L550" s="3"/>
      <c r="M550" s="76"/>
    </row>
    <row r="551" spans="2:13">
      <c r="B551" s="3"/>
      <c r="C551" s="3"/>
      <c r="D551" s="3"/>
      <c r="E551" s="74"/>
      <c r="F551" s="74"/>
      <c r="G551" s="3"/>
      <c r="H551" s="3"/>
      <c r="I551" s="3"/>
      <c r="J551" s="74"/>
      <c r="K551" s="74"/>
      <c r="L551" s="3"/>
      <c r="M551" s="76"/>
    </row>
    <row r="552" spans="2:13">
      <c r="B552" s="3"/>
      <c r="C552" s="3"/>
      <c r="D552" s="3"/>
      <c r="E552" s="74"/>
      <c r="F552" s="74"/>
      <c r="G552" s="3"/>
      <c r="H552" s="3"/>
      <c r="I552" s="3"/>
      <c r="J552" s="74"/>
      <c r="K552" s="74"/>
      <c r="L552" s="3"/>
      <c r="M552" s="76"/>
    </row>
    <row r="553" spans="2:13">
      <c r="B553" s="3"/>
      <c r="C553" s="3"/>
      <c r="D553" s="3"/>
      <c r="E553" s="74"/>
      <c r="F553" s="74"/>
      <c r="G553" s="3"/>
      <c r="H553" s="3"/>
      <c r="I553" s="3"/>
      <c r="J553" s="74"/>
      <c r="K553" s="74"/>
      <c r="L553" s="3"/>
      <c r="M553" s="76"/>
    </row>
    <row r="554" spans="2:13">
      <c r="B554" s="3"/>
      <c r="C554" s="3"/>
      <c r="D554" s="3"/>
      <c r="E554" s="74"/>
      <c r="F554" s="74"/>
      <c r="G554" s="3"/>
      <c r="H554" s="3"/>
      <c r="I554" s="3"/>
      <c r="J554" s="74"/>
      <c r="K554" s="74"/>
      <c r="L554" s="3"/>
      <c r="M554" s="76"/>
    </row>
    <row r="555" spans="2:13">
      <c r="B555" s="3"/>
      <c r="C555" s="3"/>
      <c r="D555" s="3"/>
      <c r="E555" s="74"/>
      <c r="F555" s="74"/>
      <c r="G555" s="3"/>
      <c r="H555" s="3"/>
      <c r="I555" s="3"/>
      <c r="J555" s="74"/>
      <c r="K555" s="74"/>
      <c r="L555" s="3"/>
      <c r="M555" s="76"/>
    </row>
    <row r="556" spans="2:13">
      <c r="B556" s="3"/>
      <c r="C556" s="3"/>
      <c r="D556" s="3"/>
      <c r="E556" s="74"/>
      <c r="F556" s="74"/>
      <c r="G556" s="3"/>
      <c r="H556" s="3"/>
      <c r="I556" s="3"/>
      <c r="J556" s="74"/>
      <c r="K556" s="74"/>
      <c r="L556" s="3"/>
      <c r="M556" s="76"/>
    </row>
    <row r="557" spans="2:13">
      <c r="B557" s="3"/>
      <c r="C557" s="3"/>
      <c r="D557" s="3"/>
      <c r="E557" s="74"/>
      <c r="F557" s="74"/>
      <c r="G557" s="3"/>
      <c r="H557" s="3"/>
      <c r="I557" s="3"/>
      <c r="J557" s="74"/>
      <c r="K557" s="74"/>
      <c r="L557" s="3"/>
      <c r="M557" s="76"/>
    </row>
    <row r="558" spans="2:13">
      <c r="B558" s="3"/>
      <c r="C558" s="3"/>
      <c r="D558" s="3"/>
      <c r="E558" s="74"/>
      <c r="F558" s="74"/>
      <c r="G558" s="3"/>
      <c r="H558" s="3"/>
      <c r="I558" s="3"/>
      <c r="J558" s="74"/>
      <c r="K558" s="74"/>
      <c r="L558" s="3"/>
      <c r="M558" s="76"/>
    </row>
    <row r="559" spans="2:13">
      <c r="B559" s="3"/>
      <c r="C559" s="3"/>
      <c r="D559" s="3"/>
      <c r="E559" s="74"/>
      <c r="F559" s="74"/>
      <c r="G559" s="3"/>
      <c r="H559" s="3"/>
      <c r="I559" s="3"/>
      <c r="J559" s="74"/>
      <c r="K559" s="74"/>
      <c r="L559" s="3"/>
      <c r="M559" s="76"/>
    </row>
    <row r="560" spans="2:13">
      <c r="B560" s="3"/>
      <c r="C560" s="3"/>
      <c r="D560" s="3"/>
      <c r="E560" s="74"/>
      <c r="F560" s="74"/>
      <c r="G560" s="3"/>
      <c r="H560" s="3"/>
      <c r="I560" s="3"/>
      <c r="J560" s="74"/>
      <c r="K560" s="74"/>
      <c r="L560" s="3"/>
      <c r="M560" s="76"/>
    </row>
    <row r="561" spans="2:13">
      <c r="B561" s="3"/>
      <c r="C561" s="3"/>
      <c r="D561" s="3"/>
      <c r="E561" s="74"/>
      <c r="F561" s="74"/>
      <c r="G561" s="3"/>
      <c r="H561" s="3"/>
      <c r="I561" s="3"/>
      <c r="J561" s="74"/>
      <c r="K561" s="74"/>
      <c r="L561" s="3"/>
      <c r="M561" s="76"/>
    </row>
    <row r="562" spans="2:13">
      <c r="B562" s="3"/>
      <c r="C562" s="3"/>
      <c r="D562" s="3"/>
      <c r="E562" s="74"/>
      <c r="F562" s="74"/>
      <c r="G562" s="3"/>
      <c r="H562" s="3"/>
      <c r="I562" s="3"/>
      <c r="J562" s="74"/>
      <c r="K562" s="74"/>
      <c r="L562" s="3"/>
      <c r="M562" s="76"/>
    </row>
    <row r="563" spans="2:13">
      <c r="B563" s="3"/>
      <c r="C563" s="3"/>
      <c r="D563" s="3"/>
      <c r="E563" s="74"/>
      <c r="F563" s="74"/>
      <c r="G563" s="3"/>
      <c r="H563" s="3"/>
      <c r="I563" s="3"/>
      <c r="J563" s="74"/>
      <c r="K563" s="74"/>
      <c r="L563" s="3"/>
      <c r="M563" s="76"/>
    </row>
    <row r="564" spans="2:13">
      <c r="B564" s="3"/>
      <c r="C564" s="3"/>
      <c r="D564" s="3"/>
      <c r="E564" s="74"/>
      <c r="F564" s="74"/>
      <c r="G564" s="3"/>
      <c r="H564" s="3"/>
      <c r="I564" s="3"/>
      <c r="J564" s="74"/>
      <c r="K564" s="74"/>
      <c r="L564" s="3"/>
      <c r="M564" s="76"/>
    </row>
    <row r="565" spans="2:13">
      <c r="B565" s="3"/>
      <c r="C565" s="3"/>
      <c r="D565" s="3"/>
      <c r="E565" s="74"/>
      <c r="F565" s="74"/>
      <c r="G565" s="3"/>
      <c r="H565" s="3"/>
      <c r="I565" s="3"/>
      <c r="J565" s="74"/>
      <c r="K565" s="74"/>
      <c r="L565" s="3"/>
      <c r="M565" s="76"/>
    </row>
    <row r="566" spans="2:13">
      <c r="B566" s="3"/>
      <c r="C566" s="3"/>
      <c r="D566" s="3"/>
      <c r="E566" s="74"/>
      <c r="F566" s="74"/>
      <c r="G566" s="3"/>
      <c r="H566" s="3"/>
      <c r="I566" s="3"/>
      <c r="J566" s="74"/>
      <c r="K566" s="74"/>
      <c r="L566" s="3"/>
      <c r="M566" s="76"/>
    </row>
    <row r="567" spans="2:13">
      <c r="B567" s="3"/>
      <c r="C567" s="3"/>
      <c r="D567" s="3"/>
      <c r="E567" s="74"/>
      <c r="F567" s="74"/>
      <c r="G567" s="3"/>
      <c r="H567" s="3"/>
      <c r="I567" s="3"/>
      <c r="J567" s="74"/>
      <c r="K567" s="74"/>
      <c r="L567" s="3"/>
      <c r="M567" s="76"/>
    </row>
    <row r="568" spans="2:13">
      <c r="B568" s="3"/>
      <c r="C568" s="3"/>
      <c r="D568" s="3"/>
      <c r="E568" s="74"/>
      <c r="F568" s="74"/>
      <c r="G568" s="3"/>
      <c r="H568" s="3"/>
      <c r="I568" s="3"/>
      <c r="J568" s="74"/>
      <c r="K568" s="74"/>
      <c r="L568" s="3"/>
      <c r="M568" s="76"/>
    </row>
    <row r="569" spans="2:13">
      <c r="B569" s="3"/>
      <c r="C569" s="3"/>
      <c r="D569" s="3"/>
      <c r="E569" s="74"/>
      <c r="F569" s="74"/>
      <c r="G569" s="3"/>
      <c r="H569" s="3"/>
      <c r="I569" s="3"/>
      <c r="J569" s="74"/>
      <c r="K569" s="74"/>
      <c r="L569" s="3"/>
      <c r="M569" s="76"/>
    </row>
    <row r="570" spans="2:13">
      <c r="B570" s="3"/>
      <c r="C570" s="3"/>
      <c r="D570" s="3"/>
      <c r="E570" s="74"/>
      <c r="F570" s="74"/>
      <c r="G570" s="3"/>
      <c r="H570" s="3"/>
      <c r="I570" s="3"/>
      <c r="J570" s="74"/>
      <c r="K570" s="74"/>
      <c r="L570" s="3"/>
      <c r="M570" s="76"/>
    </row>
    <row r="571" spans="2:13">
      <c r="B571" s="3"/>
      <c r="C571" s="3"/>
      <c r="D571" s="3"/>
      <c r="E571" s="74"/>
      <c r="F571" s="74"/>
      <c r="G571" s="3"/>
      <c r="H571" s="3"/>
      <c r="I571" s="3"/>
      <c r="J571" s="74"/>
      <c r="K571" s="74"/>
      <c r="L571" s="3"/>
      <c r="M571" s="76"/>
    </row>
    <row r="572" spans="2:13">
      <c r="B572" s="3"/>
      <c r="C572" s="3"/>
      <c r="D572" s="3"/>
      <c r="E572" s="74"/>
      <c r="F572" s="74"/>
      <c r="G572" s="3"/>
      <c r="H572" s="3"/>
      <c r="I572" s="3"/>
      <c r="J572" s="74"/>
      <c r="K572" s="74"/>
      <c r="L572" s="3"/>
      <c r="M572" s="76"/>
    </row>
    <row r="573" spans="2:13">
      <c r="B573" s="3"/>
      <c r="C573" s="3"/>
      <c r="D573" s="3"/>
      <c r="E573" s="74"/>
      <c r="F573" s="74"/>
      <c r="G573" s="3"/>
      <c r="H573" s="3"/>
      <c r="I573" s="3"/>
      <c r="J573" s="74"/>
      <c r="K573" s="74"/>
      <c r="L573" s="3"/>
      <c r="M573" s="76"/>
    </row>
    <row r="574" spans="2:13">
      <c r="B574" s="3"/>
      <c r="C574" s="3"/>
      <c r="D574" s="3"/>
      <c r="E574" s="74"/>
      <c r="F574" s="74"/>
      <c r="G574" s="3"/>
      <c r="H574" s="3"/>
      <c r="I574" s="3"/>
      <c r="J574" s="74"/>
      <c r="K574" s="74"/>
      <c r="L574" s="3"/>
      <c r="M574" s="76"/>
    </row>
    <row r="575" spans="2:13">
      <c r="B575" s="3"/>
      <c r="C575" s="3"/>
      <c r="D575" s="3"/>
      <c r="E575" s="74"/>
      <c r="F575" s="74"/>
      <c r="G575" s="3"/>
      <c r="H575" s="3"/>
      <c r="I575" s="3"/>
      <c r="J575" s="74"/>
      <c r="K575" s="74"/>
      <c r="L575" s="3"/>
      <c r="M575" s="76"/>
    </row>
    <row r="576" spans="2:13">
      <c r="B576" s="3"/>
      <c r="C576" s="3"/>
      <c r="D576" s="3"/>
      <c r="E576" s="74"/>
      <c r="F576" s="74"/>
      <c r="G576" s="3"/>
      <c r="H576" s="3"/>
      <c r="I576" s="3"/>
      <c r="J576" s="74"/>
      <c r="K576" s="74"/>
      <c r="L576" s="3"/>
      <c r="M576" s="76"/>
    </row>
    <row r="577" spans="2:13">
      <c r="B577" s="3"/>
      <c r="C577" s="3"/>
      <c r="D577" s="3"/>
      <c r="E577" s="74"/>
      <c r="F577" s="74"/>
      <c r="G577" s="3"/>
      <c r="H577" s="3"/>
      <c r="I577" s="3"/>
      <c r="J577" s="74"/>
      <c r="K577" s="74"/>
      <c r="L577" s="3"/>
      <c r="M577" s="76"/>
    </row>
    <row r="578" spans="2:13">
      <c r="B578" s="3"/>
      <c r="C578" s="3"/>
      <c r="D578" s="3"/>
      <c r="E578" s="74"/>
      <c r="F578" s="74"/>
      <c r="G578" s="3"/>
      <c r="H578" s="3"/>
      <c r="I578" s="3"/>
      <c r="J578" s="74"/>
      <c r="K578" s="74"/>
      <c r="L578" s="3"/>
      <c r="M578" s="76"/>
    </row>
    <row r="579" spans="2:13">
      <c r="B579" s="3"/>
      <c r="C579" s="3"/>
      <c r="D579" s="3"/>
      <c r="E579" s="74"/>
      <c r="F579" s="74"/>
      <c r="G579" s="3"/>
      <c r="H579" s="3"/>
      <c r="I579" s="3"/>
      <c r="J579" s="74"/>
      <c r="K579" s="74"/>
      <c r="L579" s="3"/>
      <c r="M579" s="76"/>
    </row>
    <row r="580" spans="2:13">
      <c r="B580" s="3"/>
      <c r="C580" s="3"/>
      <c r="D580" s="3"/>
      <c r="E580" s="74"/>
      <c r="F580" s="74"/>
      <c r="G580" s="3"/>
      <c r="H580" s="3"/>
      <c r="I580" s="3"/>
      <c r="J580" s="74"/>
      <c r="K580" s="74"/>
      <c r="L580" s="3"/>
      <c r="M580" s="76"/>
    </row>
    <row r="581" spans="2:13">
      <c r="B581" s="3"/>
      <c r="C581" s="3"/>
      <c r="D581" s="3"/>
      <c r="E581" s="74"/>
      <c r="F581" s="74"/>
      <c r="G581" s="3"/>
      <c r="H581" s="3"/>
      <c r="I581" s="3"/>
      <c r="J581" s="74"/>
      <c r="K581" s="74"/>
      <c r="L581" s="3"/>
      <c r="M581" s="76"/>
    </row>
    <row r="582" spans="2:13">
      <c r="B582" s="3"/>
      <c r="C582" s="3"/>
      <c r="D582" s="3"/>
      <c r="E582" s="74"/>
      <c r="F582" s="74"/>
      <c r="G582" s="3"/>
      <c r="H582" s="3"/>
      <c r="I582" s="3"/>
      <c r="J582" s="74"/>
      <c r="K582" s="74"/>
      <c r="L582" s="3"/>
      <c r="M582" s="76"/>
    </row>
    <row r="583" spans="2:13">
      <c r="B583" s="3"/>
      <c r="C583" s="3"/>
      <c r="D583" s="3"/>
      <c r="E583" s="74"/>
      <c r="F583" s="74"/>
      <c r="G583" s="3"/>
      <c r="H583" s="3"/>
      <c r="I583" s="3"/>
      <c r="J583" s="74"/>
      <c r="K583" s="74"/>
      <c r="L583" s="3"/>
      <c r="M583" s="76"/>
    </row>
    <row r="584" spans="2:13">
      <c r="B584" s="3"/>
      <c r="C584" s="3"/>
      <c r="D584" s="3"/>
      <c r="E584" s="74"/>
      <c r="F584" s="74"/>
      <c r="G584" s="3"/>
      <c r="H584" s="3"/>
      <c r="I584" s="3"/>
      <c r="J584" s="74"/>
      <c r="K584" s="74"/>
      <c r="L584" s="3"/>
      <c r="M584" s="76"/>
    </row>
    <row r="585" spans="2:13">
      <c r="B585" s="3"/>
      <c r="C585" s="3"/>
      <c r="D585" s="3"/>
      <c r="E585" s="74"/>
      <c r="F585" s="74"/>
      <c r="G585" s="3"/>
      <c r="H585" s="3"/>
      <c r="I585" s="3"/>
      <c r="J585" s="74"/>
      <c r="K585" s="74"/>
      <c r="L585" s="3"/>
      <c r="M585" s="76"/>
    </row>
    <row r="586" spans="2:13">
      <c r="B586" s="3"/>
      <c r="C586" s="3"/>
      <c r="D586" s="3"/>
      <c r="E586" s="74"/>
      <c r="F586" s="74"/>
      <c r="G586" s="3"/>
      <c r="H586" s="3"/>
      <c r="I586" s="3"/>
      <c r="J586" s="74"/>
      <c r="K586" s="74"/>
      <c r="L586" s="3"/>
      <c r="M586" s="76"/>
    </row>
    <row r="587" spans="2:13">
      <c r="B587" s="3"/>
      <c r="C587" s="3"/>
      <c r="D587" s="3"/>
      <c r="E587" s="74"/>
      <c r="F587" s="74"/>
      <c r="G587" s="3"/>
      <c r="H587" s="3"/>
      <c r="I587" s="3"/>
      <c r="J587" s="74"/>
      <c r="K587" s="74"/>
      <c r="L587" s="3"/>
      <c r="M587" s="76"/>
    </row>
    <row r="588" spans="2:13">
      <c r="B588" s="3"/>
      <c r="C588" s="3"/>
      <c r="D588" s="3"/>
      <c r="E588" s="74"/>
      <c r="F588" s="74"/>
      <c r="G588" s="3"/>
      <c r="H588" s="3"/>
      <c r="I588" s="3"/>
      <c r="J588" s="74"/>
      <c r="K588" s="74"/>
      <c r="L588" s="3"/>
      <c r="M588" s="76"/>
    </row>
    <row r="589" spans="2:13">
      <c r="B589" s="3"/>
      <c r="C589" s="3"/>
      <c r="D589" s="3"/>
      <c r="E589" s="74"/>
      <c r="F589" s="74"/>
      <c r="G589" s="3"/>
      <c r="H589" s="3"/>
      <c r="I589" s="3"/>
      <c r="J589" s="74"/>
      <c r="K589" s="74"/>
      <c r="L589" s="3"/>
      <c r="M589" s="76"/>
    </row>
    <row r="590" spans="2:13">
      <c r="B590" s="3"/>
      <c r="C590" s="3"/>
      <c r="D590" s="3"/>
      <c r="E590" s="74"/>
      <c r="F590" s="74"/>
      <c r="G590" s="3"/>
      <c r="H590" s="3"/>
      <c r="I590" s="3"/>
      <c r="J590" s="74"/>
      <c r="K590" s="74"/>
      <c r="L590" s="3"/>
      <c r="M590" s="76"/>
    </row>
    <row r="591" spans="2:13">
      <c r="B591" s="3"/>
      <c r="C591" s="3"/>
      <c r="D591" s="3"/>
      <c r="E591" s="74"/>
      <c r="F591" s="74"/>
      <c r="G591" s="3"/>
      <c r="H591" s="3"/>
      <c r="I591" s="3"/>
      <c r="J591" s="74"/>
      <c r="K591" s="74"/>
      <c r="L591" s="3"/>
      <c r="M591" s="76"/>
    </row>
    <row r="592" spans="2:13">
      <c r="B592" s="3"/>
      <c r="C592" s="3"/>
      <c r="D592" s="3"/>
      <c r="E592" s="74"/>
      <c r="F592" s="74"/>
      <c r="G592" s="3"/>
      <c r="H592" s="3"/>
      <c r="I592" s="3"/>
      <c r="J592" s="74"/>
      <c r="K592" s="74"/>
      <c r="L592" s="3"/>
      <c r="M592" s="76"/>
    </row>
    <row r="593" spans="2:13">
      <c r="B593" s="3"/>
      <c r="C593" s="3"/>
      <c r="D593" s="3"/>
      <c r="E593" s="74"/>
      <c r="F593" s="74"/>
      <c r="G593" s="3"/>
      <c r="H593" s="3"/>
      <c r="I593" s="3"/>
      <c r="J593" s="74"/>
      <c r="K593" s="74"/>
      <c r="L593" s="3"/>
      <c r="M593" s="76"/>
    </row>
    <row r="594" spans="2:13">
      <c r="B594" s="3"/>
      <c r="C594" s="3"/>
      <c r="D594" s="3"/>
      <c r="E594" s="74"/>
      <c r="F594" s="74"/>
      <c r="G594" s="3"/>
      <c r="H594" s="3"/>
      <c r="I594" s="3"/>
      <c r="J594" s="74"/>
      <c r="K594" s="74"/>
      <c r="L594" s="3"/>
      <c r="M594" s="76"/>
    </row>
    <row r="595" spans="2:13">
      <c r="B595" s="3"/>
      <c r="C595" s="3"/>
      <c r="D595" s="3"/>
      <c r="E595" s="74"/>
      <c r="F595" s="74"/>
      <c r="G595" s="3"/>
      <c r="H595" s="3"/>
      <c r="I595" s="3"/>
      <c r="J595" s="74"/>
      <c r="K595" s="74"/>
      <c r="L595" s="3"/>
      <c r="M595" s="76"/>
    </row>
    <row r="596" spans="2:13">
      <c r="B596" s="3"/>
      <c r="C596" s="3"/>
      <c r="D596" s="3"/>
      <c r="E596" s="74"/>
      <c r="F596" s="74"/>
      <c r="G596" s="3"/>
      <c r="H596" s="3"/>
      <c r="I596" s="3"/>
      <c r="J596" s="74"/>
      <c r="K596" s="74"/>
      <c r="L596" s="3"/>
      <c r="M596" s="76"/>
    </row>
    <row r="597" spans="2:13">
      <c r="B597" s="3"/>
      <c r="C597" s="3"/>
      <c r="D597" s="3"/>
      <c r="E597" s="74"/>
      <c r="F597" s="74"/>
      <c r="G597" s="3"/>
      <c r="H597" s="3"/>
      <c r="I597" s="3"/>
      <c r="J597" s="74"/>
      <c r="K597" s="74"/>
      <c r="L597" s="3"/>
      <c r="M597" s="76"/>
    </row>
    <row r="598" spans="2:13">
      <c r="B598" s="3"/>
      <c r="C598" s="3"/>
      <c r="D598" s="3"/>
      <c r="E598" s="74"/>
      <c r="F598" s="74"/>
      <c r="G598" s="3"/>
      <c r="H598" s="3"/>
      <c r="I598" s="3"/>
      <c r="J598" s="74"/>
      <c r="K598" s="74"/>
      <c r="L598" s="3"/>
      <c r="M598" s="76"/>
    </row>
    <row r="599" spans="2:13">
      <c r="B599" s="3"/>
      <c r="C599" s="3"/>
      <c r="D599" s="3"/>
      <c r="E599" s="74"/>
      <c r="F599" s="74"/>
      <c r="G599" s="3"/>
      <c r="H599" s="3"/>
      <c r="I599" s="3"/>
      <c r="J599" s="74"/>
      <c r="K599" s="74"/>
      <c r="L599" s="3"/>
      <c r="M599" s="76"/>
    </row>
    <row r="600" spans="2:13">
      <c r="B600" s="3"/>
      <c r="C600" s="3"/>
      <c r="D600" s="3"/>
      <c r="E600" s="74"/>
      <c r="F600" s="74"/>
      <c r="G600" s="3"/>
      <c r="H600" s="3"/>
      <c r="I600" s="3"/>
      <c r="J600" s="74"/>
      <c r="K600" s="74"/>
      <c r="L600" s="3"/>
      <c r="M600" s="76"/>
    </row>
    <row r="601" spans="2:13">
      <c r="B601" s="3"/>
      <c r="C601" s="3"/>
      <c r="D601" s="3"/>
      <c r="E601" s="74"/>
      <c r="F601" s="74"/>
      <c r="G601" s="3"/>
      <c r="H601" s="3"/>
      <c r="I601" s="3"/>
      <c r="J601" s="74"/>
      <c r="K601" s="74"/>
      <c r="L601" s="3"/>
      <c r="M601" s="76"/>
    </row>
    <row r="602" spans="2:13">
      <c r="B602" s="3"/>
      <c r="C602" s="3"/>
      <c r="D602" s="3"/>
      <c r="E602" s="74"/>
      <c r="F602" s="74"/>
      <c r="G602" s="3"/>
      <c r="H602" s="3"/>
      <c r="I602" s="3"/>
      <c r="J602" s="74"/>
      <c r="K602" s="74"/>
      <c r="L602" s="3"/>
      <c r="M602" s="76"/>
    </row>
    <row r="603" spans="2:13">
      <c r="B603" s="3"/>
      <c r="C603" s="3"/>
      <c r="D603" s="3"/>
      <c r="E603" s="74"/>
      <c r="F603" s="74"/>
      <c r="G603" s="3"/>
      <c r="H603" s="3"/>
      <c r="I603" s="3"/>
      <c r="J603" s="74"/>
      <c r="K603" s="74"/>
      <c r="L603" s="3"/>
      <c r="M603" s="76"/>
    </row>
    <row r="604" spans="2:13">
      <c r="B604" s="3"/>
      <c r="C604" s="3"/>
      <c r="D604" s="3"/>
      <c r="E604" s="74"/>
      <c r="F604" s="74"/>
      <c r="G604" s="3"/>
      <c r="H604" s="3"/>
      <c r="I604" s="3"/>
      <c r="J604" s="74"/>
      <c r="K604" s="74"/>
      <c r="L604" s="3"/>
      <c r="M604" s="76"/>
    </row>
    <row r="605" spans="2:13">
      <c r="B605" s="3"/>
      <c r="C605" s="3"/>
      <c r="D605" s="3"/>
      <c r="E605" s="74"/>
      <c r="F605" s="74"/>
      <c r="G605" s="3"/>
      <c r="H605" s="3"/>
      <c r="I605" s="3"/>
      <c r="J605" s="74"/>
      <c r="K605" s="74"/>
      <c r="L605" s="3"/>
      <c r="M605" s="76"/>
    </row>
    <row r="606" spans="2:13">
      <c r="B606" s="3"/>
      <c r="C606" s="3"/>
      <c r="D606" s="3"/>
      <c r="E606" s="74"/>
      <c r="F606" s="74"/>
      <c r="G606" s="3"/>
      <c r="H606" s="3"/>
      <c r="I606" s="3"/>
      <c r="J606" s="74"/>
      <c r="K606" s="74"/>
      <c r="L606" s="3"/>
      <c r="M606" s="76"/>
    </row>
    <row r="607" spans="2:13">
      <c r="B607" s="3"/>
      <c r="C607" s="3"/>
      <c r="D607" s="3"/>
      <c r="E607" s="74"/>
      <c r="F607" s="74"/>
      <c r="G607" s="3"/>
      <c r="H607" s="3"/>
      <c r="I607" s="3"/>
      <c r="J607" s="74"/>
      <c r="K607" s="74"/>
      <c r="L607" s="3"/>
      <c r="M607" s="76"/>
    </row>
    <row r="608" spans="2:13">
      <c r="B608" s="3"/>
      <c r="C608" s="3"/>
      <c r="D608" s="3"/>
      <c r="E608" s="74"/>
      <c r="F608" s="74"/>
      <c r="G608" s="3"/>
      <c r="H608" s="3"/>
      <c r="I608" s="3"/>
      <c r="J608" s="74"/>
      <c r="K608" s="74"/>
      <c r="L608" s="3"/>
      <c r="M608" s="76"/>
    </row>
  </sheetData>
  <mergeCells count="21">
    <mergeCell ref="A1:M1"/>
    <mergeCell ref="A2:B2"/>
    <mergeCell ref="B3:D3"/>
    <mergeCell ref="G3:I3"/>
    <mergeCell ref="J3:L3"/>
    <mergeCell ref="B4:C4"/>
    <mergeCell ref="A3:A5"/>
    <mergeCell ref="D4:D5"/>
    <mergeCell ref="E3:E5"/>
    <mergeCell ref="F3:F5"/>
    <mergeCell ref="G4:G5"/>
    <mergeCell ref="H4:H5"/>
    <mergeCell ref="I4:I5"/>
    <mergeCell ref="J4:J5"/>
    <mergeCell ref="K4:K5"/>
    <mergeCell ref="L4:L5"/>
    <mergeCell ref="M3:M5"/>
    <mergeCell ref="N3:N5"/>
    <mergeCell ref="O3:O5"/>
    <mergeCell ref="P3:P5"/>
    <mergeCell ref="Q3:Q5"/>
  </mergeCells>
  <printOptions horizontalCentered="1"/>
  <pageMargins left="0.275" right="0.275" top="0.747916666666667" bottom="0.55" header="0.313888888888889" footer="0.313888888888889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预算执行汇总✔</vt:lpstr>
      <vt:lpstr>收入预算执行✔</vt:lpstr>
      <vt:lpstr>支出预算执行✔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hl</cp:lastModifiedBy>
  <dcterms:created xsi:type="dcterms:W3CDTF">2017-08-09T08:31:00Z</dcterms:created>
  <cp:lastPrinted>2017-08-21T05:57:00Z</cp:lastPrinted>
  <dcterms:modified xsi:type="dcterms:W3CDTF">2018-09-10T06:36:26Z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