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8550" tabRatio="935" firstSheet="2" activeTab="12"/>
  </bookViews>
  <sheets>
    <sheet name="2017预算执行情况" sheetId="1" r:id="rId1"/>
    <sheet name="收入预算对比表" sheetId="2" r:id="rId2"/>
    <sheet name="2018年支出预算对比表" sheetId="3" r:id="rId3"/>
    <sheet name="2018年收支总表" sheetId="4" r:id="rId4"/>
    <sheet name="拟出让用地" sheetId="5" r:id="rId5"/>
    <sheet name="国有资本经营收入" sheetId="6" r:id="rId6"/>
    <sheet name="2018年支出汇总" sheetId="7" r:id="rId7"/>
    <sheet name="基本支出" sheetId="8" r:id="rId8"/>
    <sheet name="项目支出" sheetId="9" r:id="rId9"/>
    <sheet name="分线项目汇总" sheetId="10" r:id="rId10"/>
    <sheet name="各线项目申报表" sheetId="11" r:id="rId11"/>
    <sheet name="2018年政府采购" sheetId="12" r:id="rId12"/>
    <sheet name="三公及会议、培训费" sheetId="13" r:id="rId13"/>
  </sheets>
  <definedNames>
    <definedName name="_xlnm.Print_Titles" localSheetId="6">'2018年支出汇总'!$2:$7</definedName>
    <definedName name="_xlnm.Print_Titles" localSheetId="7">'基本支出'!$2:$7</definedName>
    <definedName name="_xlnm.Print_Titles" localSheetId="8">'项目支出'!$2:$6</definedName>
  </definedNames>
  <calcPr fullCalcOnLoad="1"/>
</workbook>
</file>

<file path=xl/sharedStrings.xml><?xml version="1.0" encoding="utf-8"?>
<sst xmlns="http://schemas.openxmlformats.org/spreadsheetml/2006/main" count="901" uniqueCount="576">
  <si>
    <t>单位:万元</t>
  </si>
  <si>
    <t>项目及科目名称</t>
  </si>
  <si>
    <t>人数</t>
  </si>
  <si>
    <t>其中:</t>
  </si>
  <si>
    <t>一、人大事务</t>
  </si>
  <si>
    <t>二、政协事务</t>
  </si>
  <si>
    <t>四、统计信息事务</t>
  </si>
  <si>
    <t>五、财政事务</t>
  </si>
  <si>
    <t>一、消防</t>
  </si>
  <si>
    <t>二、公安</t>
  </si>
  <si>
    <t>三、司法</t>
  </si>
  <si>
    <t>一、普通教育</t>
  </si>
  <si>
    <t>二、成人教育</t>
  </si>
  <si>
    <t>一、文化</t>
  </si>
  <si>
    <t>二、文物</t>
  </si>
  <si>
    <t>三、体育</t>
  </si>
  <si>
    <t>四、新闻出版</t>
  </si>
  <si>
    <t>一、人力资源和社会保障管理事务</t>
  </si>
  <si>
    <t>二、民政管理事务</t>
  </si>
  <si>
    <t>三、行政事业单位离退休</t>
  </si>
  <si>
    <t>四、就业补助</t>
  </si>
  <si>
    <t>五、抚恤</t>
  </si>
  <si>
    <t>一、环境保护管理事务</t>
  </si>
  <si>
    <t>二、污染防治</t>
  </si>
  <si>
    <t>三、自然生态保护</t>
  </si>
  <si>
    <t>一、城乡社区管理事务</t>
  </si>
  <si>
    <t>一、农业</t>
  </si>
  <si>
    <t>二、林业</t>
  </si>
  <si>
    <t>三、水利</t>
  </si>
  <si>
    <t>一、安全生产监管</t>
  </si>
  <si>
    <t>二、支持中小企业发展和管理支出</t>
  </si>
  <si>
    <t>镇本级预算支出</t>
  </si>
  <si>
    <t>其中：</t>
  </si>
  <si>
    <t>全年预算支出合计</t>
  </si>
  <si>
    <t>财政供养</t>
  </si>
  <si>
    <t>在职</t>
  </si>
  <si>
    <t>退休</t>
  </si>
  <si>
    <t>四、扶贫</t>
  </si>
  <si>
    <t>五、农村综合改革</t>
  </si>
  <si>
    <t>以前年度已支付</t>
  </si>
  <si>
    <t>八、残疾人事业</t>
  </si>
  <si>
    <t>项目支出总投资预算</t>
  </si>
  <si>
    <t>基本支出全年预算</t>
  </si>
  <si>
    <t>备    注</t>
  </si>
  <si>
    <t>住房保障支出</t>
  </si>
  <si>
    <t>六、退役安置</t>
  </si>
  <si>
    <t>七、社会福利</t>
  </si>
  <si>
    <t>九、自然灾害生活救助</t>
  </si>
  <si>
    <t>五、建设市场管理与监督</t>
  </si>
  <si>
    <t>六、国有土地使用权出让金支出</t>
  </si>
  <si>
    <t>四、城乡社区环境卫生</t>
  </si>
  <si>
    <t>二、城乡社区规划与管理</t>
  </si>
  <si>
    <t>三、城乡社区公共设施</t>
  </si>
  <si>
    <t>一、商业流通事务</t>
  </si>
  <si>
    <t>二、其他商业服务业等事务</t>
  </si>
  <si>
    <t>三、旅游业管理与服务</t>
  </si>
  <si>
    <t xml:space="preserve">七、其他城乡社区事务支出 </t>
  </si>
  <si>
    <t>三、政府办公室及相关机构事务</t>
  </si>
  <si>
    <t>财政预算总支出</t>
  </si>
  <si>
    <t xml:space="preserve">    一、地质灾害防治</t>
  </si>
  <si>
    <t>二、其他国土资源事务支出</t>
  </si>
  <si>
    <t>二、其他城乡社区住宅支出</t>
  </si>
  <si>
    <t xml:space="preserve">    一、住房改革支出</t>
  </si>
  <si>
    <t>序号</t>
  </si>
  <si>
    <t>地块位置</t>
  </si>
  <si>
    <t>项目名称</t>
  </si>
  <si>
    <t>面积</t>
  </si>
  <si>
    <t>用途</t>
  </si>
  <si>
    <t>项目审批情况</t>
  </si>
  <si>
    <t>预估地价</t>
  </si>
  <si>
    <t>备注</t>
  </si>
  <si>
    <t>合计</t>
  </si>
  <si>
    <t>收         入</t>
  </si>
  <si>
    <t>一、体制补助（预算内补助）</t>
  </si>
  <si>
    <t>二、农村税费改革转移支付补助</t>
  </si>
  <si>
    <t>1、其他人口与计划生育事务支出</t>
  </si>
  <si>
    <t>2、义务兵优待</t>
  </si>
  <si>
    <t>3、其他支出（民兵训练费）</t>
  </si>
  <si>
    <t>三、体制结算补助</t>
  </si>
  <si>
    <t>四、非税收入</t>
  </si>
  <si>
    <t>1、政府性基金收入－土地出让金返还</t>
  </si>
  <si>
    <t>2、国有资本经营收入－市场投资收益</t>
  </si>
  <si>
    <t>3、国有资源（资产）有偿使用收入－房屋出租及广告场地使用权费</t>
  </si>
  <si>
    <t>4、其他收入</t>
  </si>
  <si>
    <t>1、一般预算</t>
  </si>
  <si>
    <t xml:space="preserve">       民政定期定量 </t>
  </si>
  <si>
    <t xml:space="preserve">       义务兵优待</t>
  </si>
  <si>
    <t xml:space="preserve">       农村最低生活保障</t>
  </si>
  <si>
    <t xml:space="preserve">       村居主要干部报酬</t>
  </si>
  <si>
    <t>2、基金预算</t>
  </si>
  <si>
    <t>合       计</t>
  </si>
  <si>
    <t>总     计</t>
  </si>
  <si>
    <t>五、专项补助</t>
  </si>
  <si>
    <t>自聘</t>
  </si>
  <si>
    <t>返还成本及出让金净收益</t>
  </si>
  <si>
    <t xml:space="preserve">      计生抚养费返还收入</t>
  </si>
  <si>
    <t xml:space="preserve">编制单位: </t>
  </si>
  <si>
    <t xml:space="preserve">      环卫费</t>
  </si>
  <si>
    <t xml:space="preserve">      其他</t>
  </si>
  <si>
    <t xml:space="preserve">  其中：一般预算结余</t>
  </si>
  <si>
    <t xml:space="preserve">       基金预算结余</t>
  </si>
  <si>
    <r>
      <t xml:space="preserve">    </t>
    </r>
    <r>
      <rPr>
        <sz val="10"/>
        <rFont val="宋体"/>
        <family val="0"/>
      </rPr>
      <t>人大事务</t>
    </r>
  </si>
  <si>
    <r>
      <t xml:space="preserve">    </t>
    </r>
    <r>
      <rPr>
        <sz val="10"/>
        <rFont val="宋体"/>
        <family val="0"/>
      </rPr>
      <t>政府办公厅（室）及相关机构事务</t>
    </r>
  </si>
  <si>
    <r>
      <t xml:space="preserve">    </t>
    </r>
    <r>
      <rPr>
        <sz val="10"/>
        <rFont val="宋体"/>
        <family val="0"/>
      </rPr>
      <t>统计信息事务</t>
    </r>
  </si>
  <si>
    <r>
      <t xml:space="preserve">    </t>
    </r>
    <r>
      <rPr>
        <sz val="10"/>
        <rFont val="宋体"/>
        <family val="0"/>
      </rPr>
      <t>财政事务</t>
    </r>
  </si>
  <si>
    <t xml:space="preserve">  商贸事务</t>
  </si>
  <si>
    <r>
      <t xml:space="preserve">    </t>
    </r>
    <r>
      <rPr>
        <sz val="10"/>
        <rFont val="宋体"/>
        <family val="0"/>
      </rPr>
      <t>其他一般公共服务支出</t>
    </r>
  </si>
  <si>
    <r>
      <t xml:space="preserve">       </t>
    </r>
    <r>
      <rPr>
        <sz val="10"/>
        <rFont val="宋体"/>
        <family val="0"/>
      </rPr>
      <t>公安</t>
    </r>
  </si>
  <si>
    <r>
      <t xml:space="preserve">        </t>
    </r>
    <r>
      <rPr>
        <sz val="10"/>
        <rFont val="宋体"/>
        <family val="0"/>
      </rPr>
      <t>其他公共安全支出</t>
    </r>
  </si>
  <si>
    <t>三、教育</t>
  </si>
  <si>
    <r>
      <t xml:space="preserve">        </t>
    </r>
    <r>
      <rPr>
        <sz val="10"/>
        <rFont val="宋体"/>
        <family val="0"/>
      </rPr>
      <t>普通教育</t>
    </r>
  </si>
  <si>
    <r>
      <t xml:space="preserve">        </t>
    </r>
    <r>
      <rPr>
        <sz val="10"/>
        <rFont val="宋体"/>
        <family val="0"/>
      </rPr>
      <t>职业教育</t>
    </r>
  </si>
  <si>
    <r>
      <t xml:space="preserve">        </t>
    </r>
    <r>
      <rPr>
        <sz val="10"/>
        <rFont val="宋体"/>
        <family val="0"/>
      </rPr>
      <t>成人教育</t>
    </r>
  </si>
  <si>
    <r>
      <t xml:space="preserve">        </t>
    </r>
    <r>
      <rPr>
        <sz val="10"/>
        <rFont val="宋体"/>
        <family val="0"/>
      </rPr>
      <t>其他教育支出</t>
    </r>
  </si>
  <si>
    <t>四、科学技术</t>
  </si>
  <si>
    <r>
      <t xml:space="preserve">        </t>
    </r>
    <r>
      <rPr>
        <sz val="10"/>
        <rFont val="宋体"/>
        <family val="0"/>
      </rPr>
      <t>技术研究与开发</t>
    </r>
  </si>
  <si>
    <r>
      <t xml:space="preserve">        </t>
    </r>
    <r>
      <rPr>
        <sz val="10"/>
        <rFont val="宋体"/>
        <family val="0"/>
      </rPr>
      <t>其他科学技术支出</t>
    </r>
  </si>
  <si>
    <t>五、文化体育与传媒</t>
  </si>
  <si>
    <r>
      <t xml:space="preserve">        </t>
    </r>
    <r>
      <rPr>
        <sz val="10"/>
        <rFont val="宋体"/>
        <family val="0"/>
      </rPr>
      <t>文化</t>
    </r>
  </si>
  <si>
    <r>
      <t xml:space="preserve">        </t>
    </r>
    <r>
      <rPr>
        <sz val="10"/>
        <rFont val="宋体"/>
        <family val="0"/>
      </rPr>
      <t>体育</t>
    </r>
  </si>
  <si>
    <r>
      <t xml:space="preserve">        </t>
    </r>
    <r>
      <rPr>
        <sz val="10"/>
        <rFont val="宋体"/>
        <family val="0"/>
      </rPr>
      <t>其他文化体育与传媒支出</t>
    </r>
  </si>
  <si>
    <t>六、社会保障和就业</t>
  </si>
  <si>
    <r>
      <t xml:space="preserve">        </t>
    </r>
    <r>
      <rPr>
        <sz val="10"/>
        <rFont val="宋体"/>
        <family val="0"/>
      </rPr>
      <t>人力资源和社会保障管理事务</t>
    </r>
  </si>
  <si>
    <r>
      <t xml:space="preserve">        </t>
    </r>
    <r>
      <rPr>
        <sz val="10"/>
        <rFont val="宋体"/>
        <family val="0"/>
      </rPr>
      <t>民政管理事务</t>
    </r>
  </si>
  <si>
    <r>
      <t xml:space="preserve">        </t>
    </r>
    <r>
      <rPr>
        <sz val="10"/>
        <rFont val="宋体"/>
        <family val="0"/>
      </rPr>
      <t>行政事业单位离退休</t>
    </r>
  </si>
  <si>
    <t>七、医疗卫生</t>
  </si>
  <si>
    <r>
      <t xml:space="preserve">        </t>
    </r>
    <r>
      <rPr>
        <sz val="10"/>
        <rFont val="宋体"/>
        <family val="0"/>
      </rPr>
      <t>医疗保障</t>
    </r>
  </si>
  <si>
    <r>
      <t xml:space="preserve">        </t>
    </r>
    <r>
      <rPr>
        <sz val="10"/>
        <rFont val="宋体"/>
        <family val="0"/>
      </rPr>
      <t>其它医疗卫生支出</t>
    </r>
  </si>
  <si>
    <t>八、节能环保</t>
  </si>
  <si>
    <r>
      <t xml:space="preserve">        </t>
    </r>
    <r>
      <rPr>
        <sz val="10"/>
        <rFont val="宋体"/>
        <family val="0"/>
      </rPr>
      <t>其他环境保护支出</t>
    </r>
  </si>
  <si>
    <t>九、城乡社区事务</t>
  </si>
  <si>
    <r>
      <t xml:space="preserve">        </t>
    </r>
    <r>
      <rPr>
        <sz val="10"/>
        <rFont val="宋体"/>
        <family val="0"/>
      </rPr>
      <t>国有土地收益基金支出</t>
    </r>
  </si>
  <si>
    <r>
      <t xml:space="preserve">        </t>
    </r>
    <r>
      <rPr>
        <sz val="10"/>
        <rFont val="宋体"/>
        <family val="0"/>
      </rPr>
      <t>新增建设用地土地有偿使用费安排的支出</t>
    </r>
  </si>
  <si>
    <r>
      <t xml:space="preserve">        </t>
    </r>
    <r>
      <rPr>
        <sz val="10"/>
        <rFont val="宋体"/>
        <family val="0"/>
      </rPr>
      <t>城市基础设施配套费安排的支出</t>
    </r>
  </si>
  <si>
    <r>
      <t xml:space="preserve">        </t>
    </r>
    <r>
      <rPr>
        <sz val="10"/>
        <rFont val="宋体"/>
        <family val="0"/>
      </rPr>
      <t>其他城乡社区事务支出</t>
    </r>
  </si>
  <si>
    <t>十、农林水事务</t>
  </si>
  <si>
    <r>
      <t xml:space="preserve">        </t>
    </r>
    <r>
      <rPr>
        <sz val="10"/>
        <rFont val="宋体"/>
        <family val="0"/>
      </rPr>
      <t>农业</t>
    </r>
  </si>
  <si>
    <r>
      <t xml:space="preserve">        </t>
    </r>
    <r>
      <rPr>
        <sz val="10"/>
        <rFont val="宋体"/>
        <family val="0"/>
      </rPr>
      <t>林业</t>
    </r>
  </si>
  <si>
    <r>
      <t xml:space="preserve">        </t>
    </r>
    <r>
      <rPr>
        <sz val="10"/>
        <rFont val="宋体"/>
        <family val="0"/>
      </rPr>
      <t>水利</t>
    </r>
  </si>
  <si>
    <r>
      <t xml:space="preserve">        </t>
    </r>
    <r>
      <rPr>
        <sz val="10"/>
        <rFont val="宋体"/>
        <family val="0"/>
      </rPr>
      <t>其他农林水事务支出</t>
    </r>
  </si>
  <si>
    <t>十一、交通运输</t>
  </si>
  <si>
    <r>
      <t xml:space="preserve">        </t>
    </r>
    <r>
      <rPr>
        <sz val="10"/>
        <rFont val="宋体"/>
        <family val="0"/>
      </rPr>
      <t>公路水路运输</t>
    </r>
  </si>
  <si>
    <r>
      <t xml:space="preserve">        </t>
    </r>
    <r>
      <rPr>
        <sz val="10"/>
        <rFont val="宋体"/>
        <family val="0"/>
      </rPr>
      <t>其他交通运输支出</t>
    </r>
  </si>
  <si>
    <t>十二、资源勘探电力信息等事务</t>
  </si>
  <si>
    <r>
      <t xml:space="preserve">       </t>
    </r>
    <r>
      <rPr>
        <sz val="10"/>
        <rFont val="宋体"/>
        <family val="0"/>
      </rPr>
      <t>安全生产监管</t>
    </r>
  </si>
  <si>
    <r>
      <t xml:space="preserve">       </t>
    </r>
    <r>
      <rPr>
        <sz val="10"/>
        <rFont val="宋体"/>
        <family val="0"/>
      </rPr>
      <t>支持中小企业发展和管理支出</t>
    </r>
  </si>
  <si>
    <t>十三、商业服务业等事务</t>
  </si>
  <si>
    <r>
      <t xml:space="preserve">      </t>
    </r>
    <r>
      <rPr>
        <sz val="10"/>
        <rFont val="宋体"/>
        <family val="0"/>
      </rPr>
      <t>商业流通事务</t>
    </r>
  </si>
  <si>
    <r>
      <t xml:space="preserve">      </t>
    </r>
    <r>
      <rPr>
        <sz val="10"/>
        <rFont val="宋体"/>
        <family val="0"/>
      </rPr>
      <t>旅游业管理与服务支出</t>
    </r>
  </si>
  <si>
    <r>
      <t>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</si>
  <si>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t>公用经费</t>
  </si>
  <si>
    <t>小计</t>
  </si>
  <si>
    <t>招待费</t>
  </si>
  <si>
    <t>公务用车</t>
  </si>
  <si>
    <t>出国境费</t>
  </si>
  <si>
    <t xml:space="preserve">       村邮、便民服务中心运行补助</t>
  </si>
  <si>
    <t>工资福利</t>
  </si>
  <si>
    <t>人员信息</t>
  </si>
  <si>
    <t>行政在职</t>
  </si>
  <si>
    <t>事业在职</t>
  </si>
  <si>
    <t>退休</t>
  </si>
  <si>
    <t>自聘</t>
  </si>
  <si>
    <t>基本支出预算数</t>
  </si>
  <si>
    <t>基本支出明细</t>
  </si>
  <si>
    <t>其他</t>
  </si>
  <si>
    <t xml:space="preserve">            防汛防台</t>
  </si>
  <si>
    <t xml:space="preserve">            河道保洁及整治</t>
  </si>
  <si>
    <t xml:space="preserve">            农机购置补贴</t>
  </si>
  <si>
    <r>
      <t xml:space="preserve">    </t>
    </r>
    <r>
      <rPr>
        <sz val="10"/>
        <rFont val="宋体"/>
        <family val="0"/>
      </rPr>
      <t>民政管理事务</t>
    </r>
  </si>
  <si>
    <r>
      <t xml:space="preserve">     </t>
    </r>
    <r>
      <rPr>
        <sz val="10"/>
        <rFont val="宋体"/>
        <family val="0"/>
      </rPr>
      <t>行政事业单位离退休</t>
    </r>
  </si>
  <si>
    <r>
      <t xml:space="preserve">     </t>
    </r>
    <r>
      <rPr>
        <sz val="10"/>
        <rFont val="宋体"/>
        <family val="0"/>
      </rPr>
      <t>社会福利</t>
    </r>
  </si>
  <si>
    <r>
      <t xml:space="preserve">     </t>
    </r>
    <r>
      <rPr>
        <sz val="10"/>
        <rFont val="宋体"/>
        <family val="0"/>
      </rPr>
      <t>残疾人事业</t>
    </r>
  </si>
  <si>
    <r>
      <t xml:space="preserve">    </t>
    </r>
    <r>
      <rPr>
        <sz val="10"/>
        <rFont val="宋体"/>
        <family val="0"/>
      </rPr>
      <t>城市居民最低生活保障</t>
    </r>
  </si>
  <si>
    <r>
      <t xml:space="preserve">    </t>
    </r>
    <r>
      <rPr>
        <sz val="10"/>
        <rFont val="宋体"/>
        <family val="0"/>
      </rPr>
      <t>其他文化体育与传媒支出</t>
    </r>
  </si>
  <si>
    <r>
      <t xml:space="preserve">    </t>
    </r>
    <r>
      <rPr>
        <sz val="10"/>
        <rFont val="宋体"/>
        <family val="0"/>
      </rPr>
      <t>体育</t>
    </r>
  </si>
  <si>
    <r>
      <t xml:space="preserve">    </t>
    </r>
    <r>
      <rPr>
        <sz val="10"/>
        <rFont val="宋体"/>
        <family val="0"/>
      </rPr>
      <t>文化</t>
    </r>
  </si>
  <si>
    <r>
      <t xml:space="preserve">    </t>
    </r>
    <r>
      <rPr>
        <sz val="10"/>
        <rFont val="宋体"/>
        <family val="0"/>
      </rPr>
      <t>其他科学技术支出</t>
    </r>
  </si>
  <si>
    <r>
      <t xml:space="preserve">    </t>
    </r>
    <r>
      <rPr>
        <sz val="10"/>
        <rFont val="宋体"/>
        <family val="0"/>
      </rPr>
      <t>技术研究与开发</t>
    </r>
  </si>
  <si>
    <r>
      <t xml:space="preserve">    </t>
    </r>
    <r>
      <rPr>
        <sz val="10"/>
        <rFont val="宋体"/>
        <family val="0"/>
      </rPr>
      <t>其他教育支出</t>
    </r>
  </si>
  <si>
    <r>
      <t xml:space="preserve">    </t>
    </r>
    <r>
      <rPr>
        <sz val="10"/>
        <rFont val="宋体"/>
        <family val="0"/>
      </rPr>
      <t>成人教育</t>
    </r>
  </si>
  <si>
    <r>
      <t xml:space="preserve">    </t>
    </r>
    <r>
      <rPr>
        <sz val="10"/>
        <rFont val="宋体"/>
        <family val="0"/>
      </rPr>
      <t>职业教育</t>
    </r>
  </si>
  <si>
    <r>
      <t xml:space="preserve">    </t>
    </r>
    <r>
      <rPr>
        <sz val="10"/>
        <rFont val="宋体"/>
        <family val="0"/>
      </rPr>
      <t>普通教育</t>
    </r>
  </si>
  <si>
    <r>
      <t xml:space="preserve">    </t>
    </r>
    <r>
      <rPr>
        <sz val="10"/>
        <rFont val="宋体"/>
        <family val="0"/>
      </rPr>
      <t>其他公共安全支出</t>
    </r>
  </si>
  <si>
    <t xml:space="preserve">          天网工程及租费</t>
  </si>
  <si>
    <t xml:space="preserve">          综治经费</t>
  </si>
  <si>
    <t xml:space="preserve">  公安</t>
  </si>
  <si>
    <t xml:space="preserve">  其他一般公共服务支出</t>
  </si>
  <si>
    <t xml:space="preserve">  群众团体事务</t>
  </si>
  <si>
    <t xml:space="preserve">  党委办公厅（室）及相关机构事务</t>
  </si>
  <si>
    <t xml:space="preserve">  港澳台侨事务</t>
  </si>
  <si>
    <t xml:space="preserve">  商贸事务</t>
  </si>
  <si>
    <t xml:space="preserve">  财政事务</t>
  </si>
  <si>
    <t xml:space="preserve">  统计信息事务</t>
  </si>
  <si>
    <t xml:space="preserve">  政府办公厅（室）及相关机构事务</t>
  </si>
  <si>
    <t xml:space="preserve">  人大事务</t>
  </si>
  <si>
    <r>
      <t xml:space="preserve">    </t>
    </r>
    <r>
      <rPr>
        <sz val="10"/>
        <rFont val="宋体"/>
        <family val="0"/>
      </rPr>
      <t>自然灾害生活救助</t>
    </r>
  </si>
  <si>
    <r>
      <t xml:space="preserve">    </t>
    </r>
    <r>
      <rPr>
        <sz val="10"/>
        <rFont val="宋体"/>
        <family val="0"/>
      </rPr>
      <t>农村最低生活保障</t>
    </r>
  </si>
  <si>
    <r>
      <t xml:space="preserve">    </t>
    </r>
    <r>
      <rPr>
        <sz val="10"/>
        <rFont val="宋体"/>
        <family val="0"/>
      </rPr>
      <t>其他农村社会救济</t>
    </r>
  </si>
  <si>
    <r>
      <t xml:space="preserve">    </t>
    </r>
    <r>
      <rPr>
        <sz val="10"/>
        <rFont val="宋体"/>
        <family val="0"/>
      </rPr>
      <t>其它社会保障和就业支出</t>
    </r>
  </si>
  <si>
    <r>
      <t xml:space="preserve">    </t>
    </r>
    <r>
      <rPr>
        <sz val="10"/>
        <rFont val="宋体"/>
        <family val="0"/>
      </rPr>
      <t>医疗保障</t>
    </r>
  </si>
  <si>
    <r>
      <t xml:space="preserve">    </t>
    </r>
    <r>
      <rPr>
        <sz val="10"/>
        <rFont val="宋体"/>
        <family val="0"/>
      </rPr>
      <t>其它医疗卫生支出</t>
    </r>
  </si>
  <si>
    <r>
      <t xml:space="preserve">    </t>
    </r>
    <r>
      <rPr>
        <sz val="10"/>
        <rFont val="宋体"/>
        <family val="0"/>
      </rPr>
      <t>环境保护管理事务</t>
    </r>
  </si>
  <si>
    <r>
      <t xml:space="preserve">     </t>
    </r>
    <r>
      <rPr>
        <sz val="10"/>
        <rFont val="宋体"/>
        <family val="0"/>
      </rPr>
      <t>污染防治</t>
    </r>
  </si>
  <si>
    <r>
      <t xml:space="preserve">    </t>
    </r>
    <r>
      <rPr>
        <sz val="10"/>
        <rFont val="宋体"/>
        <family val="0"/>
      </rPr>
      <t>自然生态保护</t>
    </r>
  </si>
  <si>
    <r>
      <t xml:space="preserve">    </t>
    </r>
    <r>
      <rPr>
        <sz val="10"/>
        <rFont val="宋体"/>
        <family val="0"/>
      </rPr>
      <t>其他环境保护支出</t>
    </r>
  </si>
  <si>
    <r>
      <t xml:space="preserve">    </t>
    </r>
    <r>
      <rPr>
        <sz val="10"/>
        <rFont val="宋体"/>
        <family val="0"/>
      </rPr>
      <t>城乡社区管理事务</t>
    </r>
  </si>
  <si>
    <r>
      <t xml:space="preserve">    </t>
    </r>
    <r>
      <rPr>
        <sz val="10"/>
        <rFont val="宋体"/>
        <family val="0"/>
      </rPr>
      <t>城乡社区公共设施</t>
    </r>
  </si>
  <si>
    <r>
      <t xml:space="preserve">    </t>
    </r>
    <r>
      <rPr>
        <sz val="10"/>
        <rFont val="宋体"/>
        <family val="0"/>
      </rPr>
      <t>城乡社区环境卫生</t>
    </r>
  </si>
  <si>
    <r>
      <t xml:space="preserve">    </t>
    </r>
    <r>
      <rPr>
        <sz val="10"/>
        <rFont val="宋体"/>
        <family val="0"/>
      </rPr>
      <t>国有土地使用权出让收入安排的支出</t>
    </r>
  </si>
  <si>
    <r>
      <t xml:space="preserve">         </t>
    </r>
    <r>
      <rPr>
        <sz val="10"/>
        <rFont val="宋体"/>
        <family val="0"/>
      </rPr>
      <t>征地和拆迁补偿支出</t>
    </r>
  </si>
  <si>
    <r>
      <t xml:space="preserve">        </t>
    </r>
    <r>
      <rPr>
        <sz val="10"/>
        <rFont val="宋体"/>
        <family val="0"/>
      </rPr>
      <t>土地开发支出</t>
    </r>
  </si>
  <si>
    <r>
      <t xml:space="preserve">        </t>
    </r>
    <r>
      <rPr>
        <sz val="10"/>
        <rFont val="宋体"/>
        <family val="0"/>
      </rPr>
      <t>城市建设支出</t>
    </r>
  </si>
  <si>
    <r>
      <t xml:space="preserve">        </t>
    </r>
    <r>
      <rPr>
        <sz val="10"/>
        <rFont val="宋体"/>
        <family val="0"/>
      </rPr>
      <t>农村基础设施建设支出</t>
    </r>
  </si>
  <si>
    <r>
      <t xml:space="preserve">        </t>
    </r>
    <r>
      <rPr>
        <sz val="10"/>
        <rFont val="宋体"/>
        <family val="0"/>
      </rPr>
      <t>补助被征地农民支出</t>
    </r>
  </si>
  <si>
    <r>
      <t xml:space="preserve">        </t>
    </r>
    <r>
      <rPr>
        <sz val="10"/>
        <rFont val="宋体"/>
        <family val="0"/>
      </rPr>
      <t>土地出让业务支出</t>
    </r>
  </si>
  <si>
    <r>
      <t xml:space="preserve">        </t>
    </r>
    <r>
      <rPr>
        <sz val="10"/>
        <rFont val="宋体"/>
        <family val="0"/>
      </rPr>
      <t>廉租住房支出</t>
    </r>
  </si>
  <si>
    <r>
      <t xml:space="preserve">        </t>
    </r>
    <r>
      <rPr>
        <sz val="10"/>
        <rFont val="宋体"/>
        <family val="0"/>
      </rPr>
      <t>其他国有土地使用权出让收入安排的支出</t>
    </r>
  </si>
  <si>
    <r>
      <t xml:space="preserve">    </t>
    </r>
    <r>
      <rPr>
        <sz val="10"/>
        <rFont val="宋体"/>
        <family val="0"/>
      </rPr>
      <t>农业</t>
    </r>
  </si>
  <si>
    <r>
      <t xml:space="preserve">    </t>
    </r>
    <r>
      <rPr>
        <sz val="10"/>
        <rFont val="宋体"/>
        <family val="0"/>
      </rPr>
      <t>人力资源和社会保障管理事务</t>
    </r>
  </si>
  <si>
    <r>
      <t xml:space="preserve">     </t>
    </r>
    <r>
      <rPr>
        <sz val="10"/>
        <rFont val="宋体"/>
        <family val="0"/>
      </rPr>
      <t>抚恤</t>
    </r>
  </si>
  <si>
    <r>
      <t xml:space="preserve">     </t>
    </r>
    <r>
      <rPr>
        <sz val="10"/>
        <rFont val="宋体"/>
        <family val="0"/>
      </rPr>
      <t>退役安置</t>
    </r>
  </si>
  <si>
    <r>
      <t xml:space="preserve">    </t>
    </r>
    <r>
      <rPr>
        <sz val="10"/>
        <rFont val="宋体"/>
        <family val="0"/>
      </rPr>
      <t>林业</t>
    </r>
  </si>
  <si>
    <r>
      <t xml:space="preserve">    </t>
    </r>
    <r>
      <rPr>
        <sz val="10"/>
        <rFont val="宋体"/>
        <family val="0"/>
      </rPr>
      <t>水利</t>
    </r>
  </si>
  <si>
    <t xml:space="preserve">            粮食功能区建设</t>
  </si>
  <si>
    <r>
      <t xml:space="preserve">    </t>
    </r>
    <r>
      <rPr>
        <sz val="10"/>
        <rFont val="宋体"/>
        <family val="0"/>
      </rPr>
      <t>扶贫</t>
    </r>
  </si>
  <si>
    <r>
      <t xml:space="preserve">    </t>
    </r>
    <r>
      <rPr>
        <sz val="10"/>
        <rFont val="宋体"/>
        <family val="0"/>
      </rPr>
      <t>农业综合开发</t>
    </r>
  </si>
  <si>
    <r>
      <t xml:space="preserve">    </t>
    </r>
    <r>
      <rPr>
        <sz val="10"/>
        <rFont val="宋体"/>
        <family val="0"/>
      </rPr>
      <t>农业综合改革</t>
    </r>
  </si>
  <si>
    <r>
      <t xml:space="preserve">    </t>
    </r>
    <r>
      <rPr>
        <sz val="10"/>
        <rFont val="宋体"/>
        <family val="0"/>
      </rPr>
      <t>其他农林水事务支出</t>
    </r>
  </si>
  <si>
    <r>
      <t xml:space="preserve">    </t>
    </r>
    <r>
      <rPr>
        <sz val="10"/>
        <rFont val="宋体"/>
        <family val="0"/>
      </rPr>
      <t>公路水路运输</t>
    </r>
  </si>
  <si>
    <r>
      <t xml:space="preserve">    </t>
    </r>
    <r>
      <rPr>
        <sz val="10"/>
        <rFont val="宋体"/>
        <family val="0"/>
      </rPr>
      <t>其他交通运输支出</t>
    </r>
  </si>
  <si>
    <r>
      <t xml:space="preserve">    </t>
    </r>
    <r>
      <rPr>
        <sz val="10"/>
        <rFont val="宋体"/>
        <family val="0"/>
      </rPr>
      <t>安全生产监管</t>
    </r>
  </si>
  <si>
    <r>
      <t xml:space="preserve">    </t>
    </r>
    <r>
      <rPr>
        <sz val="10"/>
        <rFont val="宋体"/>
        <family val="0"/>
      </rPr>
      <t>支持中小企业发展和管理支出</t>
    </r>
  </si>
  <si>
    <r>
      <t xml:space="preserve">     </t>
    </r>
    <r>
      <rPr>
        <sz val="10"/>
        <rFont val="宋体"/>
        <family val="0"/>
      </rPr>
      <t>商业流通事务</t>
    </r>
  </si>
  <si>
    <r>
      <t xml:space="preserve">    </t>
    </r>
    <r>
      <rPr>
        <sz val="10"/>
        <rFont val="宋体"/>
        <family val="0"/>
      </rPr>
      <t>旅游业管理与服务支出</t>
    </r>
  </si>
  <si>
    <r>
      <t xml:space="preserve">    </t>
    </r>
    <r>
      <rPr>
        <sz val="10"/>
        <rFont val="宋体"/>
        <family val="0"/>
      </rPr>
      <t>城乡社区住宅</t>
    </r>
  </si>
  <si>
    <t xml:space="preserve">    禁毒管理</t>
  </si>
  <si>
    <t xml:space="preserve">    团委工作经费</t>
  </si>
  <si>
    <t xml:space="preserve">    妇联工作经费</t>
  </si>
  <si>
    <t xml:space="preserve">    工会工作经费</t>
  </si>
  <si>
    <t xml:space="preserve">    村邮、便民中心经费</t>
  </si>
  <si>
    <t xml:space="preserve">         外来人口管理经费</t>
  </si>
  <si>
    <t xml:space="preserve">         信访经费</t>
  </si>
  <si>
    <t xml:space="preserve">         反邪教经费</t>
  </si>
  <si>
    <t xml:space="preserve">         消防队经费</t>
  </si>
  <si>
    <t xml:space="preserve">          新型农村合作医疗</t>
  </si>
  <si>
    <t xml:space="preserve">          农民健康体检补助</t>
  </si>
  <si>
    <t xml:space="preserve">            大学生村官</t>
  </si>
  <si>
    <t xml:space="preserve">           村主要干部报酬</t>
  </si>
  <si>
    <t xml:space="preserve">           离任的村主要干部报酬</t>
  </si>
  <si>
    <t>对个人和家庭的补助支出</t>
  </si>
  <si>
    <t>其他公用经费</t>
  </si>
  <si>
    <t xml:space="preserve">       离任村居主要干部报酬</t>
  </si>
  <si>
    <t>单位：万元</t>
  </si>
  <si>
    <t>项        目</t>
  </si>
  <si>
    <t>执行率</t>
  </si>
  <si>
    <t>收入合计</t>
  </si>
  <si>
    <t>支出合计</t>
  </si>
  <si>
    <t>一、体制补助（预算内补助）</t>
  </si>
  <si>
    <t>一、一般公共服务</t>
  </si>
  <si>
    <t>二、农村税费改革转移支付补助</t>
  </si>
  <si>
    <t>三、体制结算补助</t>
  </si>
  <si>
    <t>四、非税收入</t>
  </si>
  <si>
    <t>五、专项补助收入</t>
  </si>
  <si>
    <t>预算支出合计</t>
  </si>
  <si>
    <t xml:space="preserve">     其中：新型农村合作医疗支出</t>
  </si>
  <si>
    <t xml:space="preserve">     其中：城乡社区环境卫生</t>
  </si>
  <si>
    <t>其他支出</t>
  </si>
  <si>
    <t>各款级科目下，各单位根据实际，可以增设项目，分明细反映。</t>
  </si>
  <si>
    <t>项目名称</t>
  </si>
  <si>
    <t>项目名称</t>
  </si>
  <si>
    <t>设立依据</t>
  </si>
  <si>
    <t>□法律法规     □上级政府文件   □市委市政府文件
□市委市政府会议纪要  □其他</t>
  </si>
  <si>
    <t>项目类别</t>
  </si>
  <si>
    <t>重要程度</t>
  </si>
  <si>
    <t>项目属性</t>
  </si>
  <si>
    <t>□新增 □延续</t>
  </si>
  <si>
    <t>项目口径</t>
  </si>
  <si>
    <t>□重要工作 □一般工作</t>
  </si>
  <si>
    <t>□经常性  □阶段性  □一次性</t>
  </si>
  <si>
    <t>项目期限</t>
  </si>
  <si>
    <t>项目联系人</t>
  </si>
  <si>
    <t>联系电话</t>
  </si>
  <si>
    <t>立
项
依
据
、
测
算
依
据
、
主
要
内
容
及
说
明</t>
  </si>
  <si>
    <t>年份</t>
  </si>
  <si>
    <t>各部门补助</t>
  </si>
  <si>
    <t>镇级财政安排</t>
  </si>
  <si>
    <t>当年支出预算</t>
  </si>
  <si>
    <t>合计</t>
  </si>
  <si>
    <t>项
目
资
金
安
排</t>
  </si>
  <si>
    <t xml:space="preserve">  线办：</t>
  </si>
  <si>
    <t>金额单位：万元</t>
  </si>
  <si>
    <t>□大型会议培训 □重大调研规划 □信息化维护 □大宗印刷
□重大宣传活动 □房租 □物业管理 □其他公共支出
□房屋建筑购建 □大型修缮 □信息网络网建 □设置购置
□其他发展建设 □其他一般行政</t>
  </si>
  <si>
    <t>六、上年结余（净结余）</t>
  </si>
  <si>
    <t>七、各部门拨入经费</t>
  </si>
  <si>
    <t>六、各部门拨入经费</t>
  </si>
  <si>
    <t>　　　  其中：城建配套费返还</t>
  </si>
  <si>
    <t xml:space="preserve">   国有资本经营收入</t>
  </si>
  <si>
    <t xml:space="preserve">   土地出让金返还</t>
  </si>
  <si>
    <t xml:space="preserve">   其他收入</t>
  </si>
  <si>
    <t xml:space="preserve">    基金预算</t>
  </si>
  <si>
    <t>　  一般预算</t>
  </si>
  <si>
    <t xml:space="preserve">    征兵经费</t>
  </si>
  <si>
    <t>十四、住房保障支出</t>
  </si>
  <si>
    <t>二、公共安全</t>
  </si>
  <si>
    <t>十四、住房保障支出</t>
  </si>
  <si>
    <t>单位：万元</t>
  </si>
  <si>
    <t>收入预算项目</t>
  </si>
  <si>
    <t>金    额</t>
  </si>
  <si>
    <t>支出预算项目</t>
  </si>
  <si>
    <t>备     注</t>
  </si>
  <si>
    <t>一、体制补助</t>
  </si>
  <si>
    <t>二、农村税费改革转移支付补助</t>
  </si>
  <si>
    <t>三、体制结算补助</t>
  </si>
  <si>
    <t>四、非税收入</t>
  </si>
  <si>
    <t>1、政府性基金收入－土地出让金返还</t>
  </si>
  <si>
    <t>2、国有资本经营收入－市场投资收益</t>
  </si>
  <si>
    <t>4、其他收入（环卫费等）</t>
  </si>
  <si>
    <t>五、专项补助</t>
  </si>
  <si>
    <t>1、一般预算</t>
  </si>
  <si>
    <t>2、基金预算</t>
  </si>
  <si>
    <t>227预备费</t>
  </si>
  <si>
    <t>收入预算合计</t>
  </si>
  <si>
    <t>支出预算合计</t>
  </si>
  <si>
    <t>上年结余</t>
  </si>
  <si>
    <t>年终结余</t>
  </si>
  <si>
    <t>总   计</t>
  </si>
  <si>
    <t>单位:元</t>
  </si>
  <si>
    <t>单位代码</t>
  </si>
  <si>
    <t>单位名称(支出项目)</t>
  </si>
  <si>
    <t>采购项目</t>
  </si>
  <si>
    <t>采购目录</t>
  </si>
  <si>
    <t>采购类型</t>
  </si>
  <si>
    <t>数量</t>
  </si>
  <si>
    <t>计量单位</t>
  </si>
  <si>
    <t>单价</t>
  </si>
  <si>
    <t>合计</t>
  </si>
  <si>
    <t>公共财政预算拨款收入</t>
  </si>
  <si>
    <t>省补收入</t>
  </si>
  <si>
    <t>专户收入</t>
  </si>
  <si>
    <t>政府性基 金预算拨 款</t>
  </si>
  <si>
    <t>其他收入</t>
  </si>
  <si>
    <t>上年结转</t>
  </si>
  <si>
    <t>地方政府 债券收入</t>
  </si>
  <si>
    <r>
      <t xml:space="preserve">    </t>
    </r>
    <r>
      <rPr>
        <sz val="10"/>
        <rFont val="宋体"/>
        <family val="0"/>
      </rPr>
      <t>政协事务</t>
    </r>
  </si>
  <si>
    <r>
      <t xml:space="preserve">        </t>
    </r>
    <r>
      <rPr>
        <sz val="10"/>
        <rFont val="宋体"/>
        <family val="0"/>
      </rPr>
      <t>医疗卫生与计划生育管理事务</t>
    </r>
  </si>
  <si>
    <t>七、医疗卫生与计划生育支出</t>
  </si>
  <si>
    <t xml:space="preserve">  医疗卫生与计划生育管理事务</t>
  </si>
  <si>
    <t xml:space="preserve">     计生联系员工资</t>
  </si>
  <si>
    <t xml:space="preserve">     计生宣传经费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</si>
  <si>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</si>
  <si>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</si>
  <si>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</si>
  <si>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</si>
  <si>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</si>
  <si>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</si>
  <si>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</si>
  <si>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</si>
  <si>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九、城乡社区事务支出</t>
  </si>
  <si>
    <t>十、农林水事务支出</t>
  </si>
  <si>
    <t>十一、交通运输支出</t>
  </si>
  <si>
    <t>十二、资源勘探信息等支出</t>
  </si>
  <si>
    <t>十三、商业服务业等支出</t>
  </si>
  <si>
    <t>三、教育支出</t>
  </si>
  <si>
    <t>九、城乡社区支出</t>
  </si>
  <si>
    <t>十、农林水支出</t>
  </si>
  <si>
    <t>十一、交通运输支出</t>
  </si>
  <si>
    <t>一般公共服务支出</t>
  </si>
  <si>
    <t>公共安全支出</t>
  </si>
  <si>
    <t>教育支出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</si>
  <si>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</si>
  <si>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</si>
  <si>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</si>
  <si>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</si>
  <si>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</si>
  <si>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</si>
  <si>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资源勘探信息等支出</t>
  </si>
  <si>
    <t>商业服务业等支出</t>
  </si>
  <si>
    <t>国土资源气象等支出</t>
  </si>
  <si>
    <t xml:space="preserve">    其中：五水共治支出</t>
  </si>
  <si>
    <t>六、纪检监察事务</t>
  </si>
  <si>
    <t>八、宗教事务</t>
  </si>
  <si>
    <t>九、港澳台侨事务</t>
  </si>
  <si>
    <t>十、档案事务</t>
  </si>
  <si>
    <t>十一、群众团体事务</t>
  </si>
  <si>
    <t>十二、党委办公室及相关机构事务</t>
  </si>
  <si>
    <t>二、公共卫生</t>
  </si>
  <si>
    <t>三、医疗保障</t>
  </si>
  <si>
    <t xml:space="preserve">     计生事务管理人员</t>
  </si>
  <si>
    <t>会议费</t>
  </si>
  <si>
    <t>培训费</t>
  </si>
  <si>
    <t>单位名称</t>
  </si>
  <si>
    <t>公务接待费</t>
  </si>
  <si>
    <t>公务用车购置及运行费</t>
  </si>
  <si>
    <t>因公出国（境）费</t>
  </si>
  <si>
    <t>三公经费合计</t>
  </si>
  <si>
    <t>备  注</t>
  </si>
  <si>
    <t>现有车辆数</t>
  </si>
  <si>
    <t>核编车辆数</t>
  </si>
  <si>
    <t>总额</t>
  </si>
  <si>
    <t>“三公”经费、会议费、培训费预算与执行对比表</t>
  </si>
  <si>
    <t>“三公”经费及会议培训费</t>
  </si>
  <si>
    <t xml:space="preserve">   国有资源（资产）有偿使用收入</t>
  </si>
  <si>
    <r>
      <t xml:space="preserve">    </t>
    </r>
    <r>
      <rPr>
        <sz val="10"/>
        <rFont val="宋体"/>
        <family val="0"/>
      </rPr>
      <t>港澳台侨事务</t>
    </r>
  </si>
  <si>
    <r>
      <t xml:space="preserve">   </t>
    </r>
    <r>
      <rPr>
        <sz val="10"/>
        <rFont val="宋体"/>
        <family val="0"/>
      </rPr>
      <t>党委办公厅（室）及相关机构事务</t>
    </r>
  </si>
  <si>
    <r>
      <t xml:space="preserve">   </t>
    </r>
    <r>
      <rPr>
        <sz val="10"/>
        <rFont val="宋体"/>
        <family val="0"/>
      </rPr>
      <t>群众团体事务</t>
    </r>
  </si>
  <si>
    <t>一、医疗卫生与计划生育管理事务</t>
  </si>
  <si>
    <t>七、商贸事务</t>
  </si>
  <si>
    <t>十三、组织事务</t>
  </si>
  <si>
    <t>十四、宣传事务</t>
  </si>
  <si>
    <t>十五、统战事务</t>
  </si>
  <si>
    <t>十六、其他一般公共服务支出</t>
  </si>
  <si>
    <t>科学技术支出</t>
  </si>
  <si>
    <r>
      <t>一、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技术研究与开发</t>
    </r>
  </si>
  <si>
    <t>二、其他科学技术支出</t>
  </si>
  <si>
    <t>十、最低生活保障</t>
  </si>
  <si>
    <t>十一、其他社会保障和就业支出</t>
  </si>
  <si>
    <t>四、计划生育事务</t>
  </si>
  <si>
    <t>五、食品和药品监督管理事务</t>
  </si>
  <si>
    <t>六、其他医疗卫生与计划生育支出</t>
  </si>
  <si>
    <t xml:space="preserve">    镇(街道）2017年财政收支执行情况表</t>
  </si>
  <si>
    <t>2017年预算数</t>
  </si>
  <si>
    <t>2017年预算数</t>
  </si>
  <si>
    <t>2017年执行数</t>
  </si>
  <si>
    <t>2017年执行数</t>
  </si>
  <si>
    <t>2018年    镇(街道）财政支出预算对比表</t>
  </si>
  <si>
    <t>2018年 镇财政预算收支汇总表</t>
  </si>
  <si>
    <t xml:space="preserve"> 2018年    镇（街道）拟出让用地统计表</t>
  </si>
  <si>
    <t>2018年    镇（街道）   线财政项目支出预算测算表</t>
  </si>
  <si>
    <t>温岭市镇、街道2018年项目支出预算申报表</t>
  </si>
  <si>
    <t>2018年    镇(街道）财政支出(预算)汇总表</t>
  </si>
  <si>
    <t>18年预算数</t>
  </si>
  <si>
    <t>2017年预算执行率</t>
  </si>
  <si>
    <t>2018年         预算数</t>
  </si>
  <si>
    <t>2018年预算数</t>
  </si>
  <si>
    <t>2018年预算数与2017年预算数同比增减</t>
  </si>
  <si>
    <t>2018年预算数与2017年执行数增减</t>
  </si>
  <si>
    <t>其中：2018年计划购置车辆数及费用</t>
  </si>
  <si>
    <t>2018年    镇(街道）财政收入预算对比表</t>
  </si>
  <si>
    <t>201一般公共服务支出</t>
  </si>
  <si>
    <t>204公共安全支出</t>
  </si>
  <si>
    <t>205教育事业支出</t>
  </si>
  <si>
    <t>206科学技术支出</t>
  </si>
  <si>
    <t>207文化体育与传媒支出</t>
  </si>
  <si>
    <t>208社会保障和就业支出</t>
  </si>
  <si>
    <t>210医疗卫生与计划生育支出</t>
  </si>
  <si>
    <t>211节能环保支出</t>
  </si>
  <si>
    <t>3、国有资源（资产）有偿使用收入</t>
  </si>
  <si>
    <t>212城乡社区支出</t>
  </si>
  <si>
    <t>213农林水支出</t>
  </si>
  <si>
    <t>214交通运输支出</t>
  </si>
  <si>
    <t>215资源勘探信息等支出</t>
  </si>
  <si>
    <t>216商品服务业等支出</t>
  </si>
  <si>
    <t>221住房保障支出</t>
  </si>
  <si>
    <t>2017年调整后预算数</t>
  </si>
  <si>
    <t>十五、预备费</t>
  </si>
  <si>
    <t>十六、其他支出</t>
  </si>
  <si>
    <t xml:space="preserve">  其中：三改一拆补助</t>
  </si>
  <si>
    <t xml:space="preserve"> 其中：农村环境综合整治补助</t>
  </si>
  <si>
    <t xml:space="preserve">       小城镇环境综合整治补助</t>
  </si>
  <si>
    <t xml:space="preserve">      …</t>
  </si>
  <si>
    <t xml:space="preserve">   其中： 政府性基金收入－城建配套费返还</t>
  </si>
  <si>
    <t>十六：其他支出</t>
  </si>
  <si>
    <r>
      <t>2</t>
    </r>
    <r>
      <rPr>
        <sz val="11"/>
        <rFont val="宋体"/>
        <family val="0"/>
      </rPr>
      <t>29其他支出</t>
    </r>
  </si>
  <si>
    <t xml:space="preserve"> 2018年    镇（街道）国有资源（资产）有偿使用收入、国有资本经营收入明细表</t>
  </si>
  <si>
    <t>预估年收入</t>
  </si>
  <si>
    <t>单位：万元</t>
  </si>
  <si>
    <t>市财政补助</t>
  </si>
  <si>
    <t>市各部门专项补助</t>
  </si>
  <si>
    <t>2018年  镇（街道）基本支出预算测算明细表</t>
  </si>
  <si>
    <t>2018年    镇（街道）项目支出预算测算明细表</t>
  </si>
  <si>
    <t>工资福利：包括工资、津贴、社会保障费、医药费、住房公积金等；对个人和家庭补助支出包括离退休费、抚恤金、生活补助等；人员变化较大的要说明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</si>
  <si>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</si>
  <si>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</si>
  <si>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</si>
  <si>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</si>
  <si>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</si>
  <si>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</si>
  <si>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</si>
  <si>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</si>
  <si>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</si>
  <si>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预备费</t>
  </si>
  <si>
    <t>2018年预算数</t>
  </si>
  <si>
    <t>比2017年增加</t>
  </si>
  <si>
    <t>2018年预算占比</t>
  </si>
  <si>
    <t xml:space="preserve">           城市建设支出</t>
  </si>
  <si>
    <t>金 额</t>
  </si>
  <si>
    <t>表十</t>
  </si>
  <si>
    <t>表十一</t>
  </si>
  <si>
    <t>表十二</t>
  </si>
  <si>
    <t>表十三</t>
  </si>
  <si>
    <t>编制单位:温岭市人民政府横峰街道办事处</t>
  </si>
  <si>
    <t xml:space="preserve">       全科网格员补助</t>
  </si>
  <si>
    <t>编制单位:温岭市人民政府横峰街道办事处</t>
  </si>
  <si>
    <t>总计</t>
  </si>
  <si>
    <r>
      <t xml:space="preserve">        </t>
    </r>
    <r>
      <rPr>
        <sz val="10"/>
        <rFont val="宋体"/>
        <family val="0"/>
      </rPr>
      <t>社会福利事业管理</t>
    </r>
  </si>
  <si>
    <r>
      <t xml:space="preserve">        </t>
    </r>
    <r>
      <rPr>
        <sz val="10"/>
        <rFont val="宋体"/>
        <family val="0"/>
      </rPr>
      <t>义务兵优待</t>
    </r>
  </si>
  <si>
    <t xml:space="preserve">编制单位:温岭市人民政府横峰街道办事处 </t>
  </si>
  <si>
    <r>
      <t xml:space="preserve">           </t>
    </r>
    <r>
      <rPr>
        <sz val="10"/>
        <rFont val="宋体"/>
        <family val="0"/>
      </rPr>
      <t>其他</t>
    </r>
  </si>
  <si>
    <t xml:space="preserve">编制单位: 温岭市人民政府横峰街道办事处             </t>
  </si>
  <si>
    <t>编制单位: 温岭市人民政府横峰街道办事处</t>
  </si>
  <si>
    <t>马安桥</t>
  </si>
  <si>
    <t>下洋林村</t>
  </si>
  <si>
    <t>前陈村</t>
  </si>
  <si>
    <t>后洋郑</t>
  </si>
  <si>
    <t>国有土地出让</t>
  </si>
  <si>
    <t>工业用地</t>
  </si>
  <si>
    <t>住宅用地</t>
  </si>
  <si>
    <t>商住用地</t>
  </si>
  <si>
    <t>已审批</t>
  </si>
  <si>
    <t>已征地</t>
  </si>
  <si>
    <t>温岭市横峰市场开发服务公司</t>
  </si>
  <si>
    <t>横峰农贸市场</t>
  </si>
  <si>
    <t>占有股份的50%</t>
  </si>
  <si>
    <t>占有股份的20%</t>
  </si>
  <si>
    <t>横峰街道</t>
  </si>
  <si>
    <t>其他资本性支出</t>
  </si>
  <si>
    <t>电脑</t>
  </si>
  <si>
    <t>办公桌椅柜</t>
  </si>
  <si>
    <t>政府集中采购</t>
  </si>
  <si>
    <t>台</t>
  </si>
  <si>
    <t>台</t>
  </si>
  <si>
    <t>只</t>
  </si>
  <si>
    <t>只</t>
  </si>
  <si>
    <t>是</t>
  </si>
  <si>
    <t>2018年横峰镇(街道) 采购预算汇总表</t>
  </si>
  <si>
    <t>笔记本电脑</t>
  </si>
  <si>
    <t>挂式空调</t>
  </si>
  <si>
    <t>3P立式空调</t>
  </si>
  <si>
    <t>5P立式空调</t>
  </si>
  <si>
    <t>A3打印机</t>
  </si>
  <si>
    <t>彩色A3打印机</t>
  </si>
  <si>
    <t>彩色A4打印机</t>
  </si>
  <si>
    <t>激光打印机</t>
  </si>
  <si>
    <t>针式打印机</t>
  </si>
  <si>
    <t>复印机</t>
  </si>
  <si>
    <t>投影仪</t>
  </si>
  <si>
    <t>话筒</t>
  </si>
  <si>
    <t>音箱</t>
  </si>
  <si>
    <t>四门冰箱</t>
  </si>
  <si>
    <t>消毒柜</t>
  </si>
  <si>
    <t>豆浆机</t>
  </si>
  <si>
    <t>压面机</t>
  </si>
  <si>
    <t>饭车等</t>
  </si>
  <si>
    <t>照相机</t>
  </si>
  <si>
    <t>录音笔</t>
  </si>
  <si>
    <t>支</t>
  </si>
  <si>
    <t>碎纸机</t>
  </si>
  <si>
    <t>套</t>
  </si>
  <si>
    <t>会议室椅</t>
  </si>
  <si>
    <t>洗衣机</t>
  </si>
  <si>
    <t>电视机</t>
  </si>
  <si>
    <t>跑步机</t>
  </si>
  <si>
    <t xml:space="preserve"> 训练单车</t>
  </si>
  <si>
    <t>电镀哑铃</t>
  </si>
  <si>
    <t>辆</t>
  </si>
  <si>
    <t>大型健身器材</t>
  </si>
  <si>
    <t>台球桌</t>
  </si>
  <si>
    <t>张</t>
  </si>
  <si>
    <t>档案柜</t>
  </si>
  <si>
    <t>食堂餐具</t>
  </si>
  <si>
    <t>衣柜</t>
  </si>
  <si>
    <t>乒乓球桌</t>
  </si>
  <si>
    <t>消防精灵</t>
  </si>
  <si>
    <t>消防执勤器材</t>
  </si>
  <si>
    <t>批</t>
  </si>
  <si>
    <t>垃圾桶</t>
  </si>
  <si>
    <t>个</t>
  </si>
  <si>
    <t>垃圾压缩车</t>
  </si>
  <si>
    <t>环卫清扫车</t>
  </si>
  <si>
    <t>电瓶垃圾压缩车</t>
  </si>
  <si>
    <t>25吨重型水罐车</t>
  </si>
  <si>
    <t>政府分散采购</t>
  </si>
  <si>
    <t>测距仪</t>
  </si>
  <si>
    <t>25米高喷消防车</t>
  </si>
  <si>
    <t>单位:温岭市人民政府横峰街道办事处</t>
  </si>
  <si>
    <t xml:space="preserve">编制单位:温岭市人民政府横峰街道办事处 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</si>
</sst>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_ "/>
    <numFmt numFmtId="179" formatCode="0.00_ 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¥&quot;#,##0;\-&quot;¥&quot;#,##0"/>
    <numFmt numFmtId="189" formatCode="&quot;¥&quot;#,##0;[Red]\-&quot;¥&quot;#,##0"/>
    <numFmt numFmtId="190" formatCode="&quot;¥&quot;#,##0.00;\-&quot;¥&quot;#,##0.00"/>
    <numFmt numFmtId="191" formatCode="&quot;¥&quot;#,##0.00;[Red]\-&quot;¥&quot;#,##0.00"/>
    <numFmt numFmtId="192" formatCode="_-&quot;¥&quot;* #,##0_-;\-&quot;¥&quot;* #,##0_-;_-&quot;¥&quot;* &quot;-&quot;_-;_-@_-"/>
    <numFmt numFmtId="193" formatCode="_-* #,##0_-;\-* #,##0_-;_-* &quot;-&quot;_-;_-@_-"/>
    <numFmt numFmtId="194" formatCode="_-&quot;¥&quot;* #,##0.00_-;\-&quot;¥&quot;* #,##0.00_-;_-&quot;¥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_);[Red]\(0.00\)"/>
    <numFmt numFmtId="205" formatCode="0_);[Red]\(0\)"/>
    <numFmt numFmtId="206" formatCode="0.0%"/>
  </numFmts>
  <fonts count="38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8"/>
      <color indexed="8"/>
      <name val="黑体"/>
      <family val="3"/>
    </font>
    <font>
      <sz val="18"/>
      <color indexed="8"/>
      <name val="方正大标宋简体"/>
      <family val="3"/>
    </font>
    <font>
      <sz val="12"/>
      <color indexed="8"/>
      <name val="方正大标宋简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4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 indent="1"/>
    </xf>
    <xf numFmtId="0" fontId="0" fillId="0" borderId="16" xfId="0" applyFont="1" applyBorder="1" applyAlignment="1">
      <alignment vertical="center"/>
    </xf>
    <xf numFmtId="0" fontId="0" fillId="0" borderId="0" xfId="40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0" fillId="0" borderId="10" xfId="40" applyBorder="1" applyAlignment="1">
      <alignment horizontal="center" vertical="center" wrapText="1"/>
      <protection/>
    </xf>
    <xf numFmtId="0" fontId="0" fillId="0" borderId="10" xfId="40" applyBorder="1" applyAlignment="1">
      <alignment horizontal="left" vertical="center" wrapText="1"/>
      <protection/>
    </xf>
    <xf numFmtId="0" fontId="0" fillId="0" borderId="0" xfId="40" applyAlignment="1">
      <alignment horizontal="left" vertical="center" wrapText="1"/>
      <protection/>
    </xf>
    <xf numFmtId="0" fontId="0" fillId="0" borderId="0" xfId="40" applyFont="1" applyAlignment="1" applyProtection="1">
      <alignment vertical="center"/>
      <protection locked="0"/>
    </xf>
    <xf numFmtId="0" fontId="0" fillId="0" borderId="16" xfId="40" applyFont="1" applyBorder="1" applyAlignment="1">
      <alignment horizontal="right" vertical="center"/>
      <protection/>
    </xf>
    <xf numFmtId="0" fontId="3" fillId="0" borderId="10" xfId="40" applyFont="1" applyBorder="1" applyAlignment="1" applyProtection="1">
      <alignment horizontal="left" vertical="center" wrapText="1"/>
      <protection locked="0"/>
    </xf>
    <xf numFmtId="179" fontId="3" fillId="0" borderId="10" xfId="40" applyNumberFormat="1" applyFont="1" applyBorder="1" applyAlignment="1" applyProtection="1">
      <alignment horizontal="right" vertical="center" wrapText="1"/>
      <protection/>
    </xf>
    <xf numFmtId="179" fontId="3" fillId="0" borderId="10" xfId="40" applyNumberFormat="1" applyFont="1" applyBorder="1" applyAlignment="1" applyProtection="1">
      <alignment vertical="center" wrapText="1"/>
      <protection/>
    </xf>
    <xf numFmtId="179" fontId="3" fillId="0" borderId="10" xfId="40" applyNumberFormat="1" applyFont="1" applyBorder="1" applyAlignment="1" applyProtection="1">
      <alignment vertical="center" wrapText="1"/>
      <protection locked="0"/>
    </xf>
    <xf numFmtId="0" fontId="3" fillId="0" borderId="10" xfId="40" applyFont="1" applyBorder="1" applyAlignment="1" applyProtection="1">
      <alignment vertical="center" wrapText="1"/>
      <protection locked="0"/>
    </xf>
    <xf numFmtId="0" fontId="3" fillId="0" borderId="10" xfId="40" applyFont="1" applyFill="1" applyBorder="1" applyAlignment="1" applyProtection="1">
      <alignment vertical="center" wrapText="1"/>
      <protection locked="0"/>
    </xf>
    <xf numFmtId="0" fontId="3" fillId="0" borderId="10" xfId="40" applyFont="1" applyBorder="1" applyAlignment="1" applyProtection="1">
      <alignment horizontal="center" vertical="center" wrapText="1"/>
      <protection locked="0"/>
    </xf>
    <xf numFmtId="179" fontId="3" fillId="0" borderId="10" xfId="40" applyNumberFormat="1" applyFont="1" applyBorder="1" applyAlignment="1" applyProtection="1">
      <alignment horizontal="center" vertical="center" wrapText="1"/>
      <protection locked="0"/>
    </xf>
    <xf numFmtId="179" fontId="3" fillId="0" borderId="10" xfId="40" applyNumberFormat="1" applyFont="1" applyBorder="1" applyAlignment="1" applyProtection="1">
      <alignment horizontal="right" vertical="center" wrapText="1"/>
      <protection locked="0"/>
    </xf>
    <xf numFmtId="179" fontId="5" fillId="0" borderId="10" xfId="40" applyNumberFormat="1" applyFont="1" applyBorder="1" applyAlignment="1" applyProtection="1">
      <alignment vertical="center" wrapText="1"/>
      <protection/>
    </xf>
    <xf numFmtId="0" fontId="3" fillId="0" borderId="17" xfId="0" applyFont="1" applyBorder="1" applyAlignment="1">
      <alignment vertical="center"/>
    </xf>
    <xf numFmtId="204" fontId="3" fillId="0" borderId="10" xfId="0" applyNumberFormat="1" applyFont="1" applyBorder="1" applyAlignment="1" applyProtection="1">
      <alignment vertical="center"/>
      <protection locked="0"/>
    </xf>
    <xf numFmtId="204" fontId="10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 locked="0"/>
    </xf>
    <xf numFmtId="204" fontId="10" fillId="0" borderId="10" xfId="0" applyNumberFormat="1" applyFont="1" applyBorder="1" applyAlignment="1" applyProtection="1">
      <alignment vertical="center"/>
      <protection locked="0"/>
    </xf>
    <xf numFmtId="204" fontId="1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04" fontId="3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204" fontId="10" fillId="0" borderId="1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205" fontId="3" fillId="0" borderId="10" xfId="0" applyNumberFormat="1" applyFont="1" applyBorder="1" applyAlignment="1" applyProtection="1">
      <alignment vertical="center" wrapText="1"/>
      <protection locked="0"/>
    </xf>
    <xf numFmtId="205" fontId="10" fillId="0" borderId="10" xfId="0" applyNumberFormat="1" applyFont="1" applyBorder="1" applyAlignment="1" applyProtection="1">
      <alignment vertical="center" wrapText="1"/>
      <protection locked="0"/>
    </xf>
    <xf numFmtId="205" fontId="3" fillId="0" borderId="10" xfId="0" applyNumberFormat="1" applyFont="1" applyBorder="1" applyAlignment="1">
      <alignment horizontal="right" vertical="center" wrapText="1"/>
    </xf>
    <xf numFmtId="205" fontId="3" fillId="0" borderId="10" xfId="0" applyNumberFormat="1" applyFont="1" applyFill="1" applyBorder="1" applyAlignment="1">
      <alignment vertical="center" wrapText="1"/>
    </xf>
    <xf numFmtId="205" fontId="3" fillId="0" borderId="10" xfId="0" applyNumberFormat="1" applyFont="1" applyBorder="1" applyAlignment="1">
      <alignment horizontal="left" vertical="center" wrapText="1"/>
    </xf>
    <xf numFmtId="205" fontId="3" fillId="0" borderId="10" xfId="0" applyNumberFormat="1" applyFont="1" applyBorder="1" applyAlignment="1">
      <alignment vertical="center" wrapText="1"/>
    </xf>
    <xf numFmtId="205" fontId="3" fillId="0" borderId="10" xfId="0" applyNumberFormat="1" applyFont="1" applyFill="1" applyBorder="1" applyAlignment="1">
      <alignment horizontal="left" vertical="center" wrapText="1"/>
    </xf>
    <xf numFmtId="204" fontId="5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vertical="center"/>
    </xf>
    <xf numFmtId="10" fontId="9" fillId="0" borderId="0" xfId="0" applyNumberFormat="1" applyFont="1" applyAlignment="1">
      <alignment horizontal="center" vertical="center" wrapText="1"/>
    </xf>
    <xf numFmtId="0" fontId="0" fillId="0" borderId="0" xfId="40" applyFont="1" applyAlignment="1" applyProtection="1">
      <alignment vertical="center" wrapText="1"/>
      <protection locked="0"/>
    </xf>
    <xf numFmtId="43" fontId="0" fillId="0" borderId="0" xfId="51" applyFont="1" applyBorder="1" applyAlignment="1">
      <alignment horizontal="right" vertical="center" wrapText="1"/>
    </xf>
    <xf numFmtId="10" fontId="0" fillId="0" borderId="0" xfId="51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43" fontId="3" fillId="0" borderId="10" xfId="51" applyFont="1" applyBorder="1" applyAlignment="1" applyProtection="1">
      <alignment horizontal="center" vertical="center" wrapText="1"/>
      <protection locked="0"/>
    </xf>
    <xf numFmtId="10" fontId="3" fillId="0" borderId="10" xfId="51" applyNumberFormat="1" applyFont="1" applyBorder="1" applyAlignment="1" applyProtection="1">
      <alignment horizontal="center" vertical="center" wrapText="1"/>
      <protection locked="0"/>
    </xf>
    <xf numFmtId="43" fontId="3" fillId="0" borderId="10" xfId="51" applyFont="1" applyBorder="1" applyAlignment="1">
      <alignment horizontal="center" vertical="center" wrapText="1"/>
    </xf>
    <xf numFmtId="0" fontId="5" fillId="0" borderId="10" xfId="40" applyFont="1" applyBorder="1" applyAlignment="1" applyProtection="1">
      <alignment horizontal="center" vertical="center" wrapText="1"/>
      <protection locked="0"/>
    </xf>
    <xf numFmtId="43" fontId="5" fillId="0" borderId="10" xfId="51" applyFont="1" applyBorder="1" applyAlignment="1" applyProtection="1">
      <alignment horizontal="right" vertical="center" wrapText="1"/>
      <protection/>
    </xf>
    <xf numFmtId="10" fontId="5" fillId="0" borderId="10" xfId="51" applyNumberFormat="1" applyFont="1" applyBorder="1" applyAlignment="1" applyProtection="1">
      <alignment horizontal="right" vertical="center" wrapText="1"/>
      <protection/>
    </xf>
    <xf numFmtId="43" fontId="5" fillId="0" borderId="10" xfId="51" applyFont="1" applyBorder="1" applyAlignment="1">
      <alignment vertical="center" wrapText="1"/>
    </xf>
    <xf numFmtId="10" fontId="5" fillId="0" borderId="10" xfId="51" applyNumberFormat="1" applyFont="1" applyBorder="1" applyAlignment="1">
      <alignment vertical="center" wrapText="1"/>
    </xf>
    <xf numFmtId="43" fontId="3" fillId="0" borderId="10" xfId="51" applyFont="1" applyBorder="1" applyAlignment="1" applyProtection="1">
      <alignment horizontal="right" vertical="center" wrapText="1"/>
      <protection/>
    </xf>
    <xf numFmtId="0" fontId="3" fillId="0" borderId="10" xfId="51" applyNumberFormat="1" applyFont="1" applyBorder="1" applyAlignment="1" applyProtection="1">
      <alignment horizontal="right" vertical="center" wrapText="1"/>
      <protection/>
    </xf>
    <xf numFmtId="43" fontId="3" fillId="0" borderId="10" xfId="51" applyFont="1" applyBorder="1" applyAlignment="1">
      <alignment vertical="center" wrapText="1"/>
    </xf>
    <xf numFmtId="43" fontId="3" fillId="0" borderId="10" xfId="51" applyFont="1" applyBorder="1" applyAlignment="1" applyProtection="1">
      <alignment horizontal="right" vertical="center" wrapText="1"/>
      <protection locked="0"/>
    </xf>
    <xf numFmtId="10" fontId="3" fillId="0" borderId="10" xfId="51" applyNumberFormat="1" applyFont="1" applyBorder="1" applyAlignment="1">
      <alignment vertical="center" wrapText="1"/>
    </xf>
    <xf numFmtId="43" fontId="3" fillId="0" borderId="0" xfId="51" applyFont="1" applyAlignment="1">
      <alignment vertical="center" wrapText="1"/>
    </xf>
    <xf numFmtId="10" fontId="3" fillId="0" borderId="0" xfId="51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43" fontId="0" fillId="0" borderId="0" xfId="51" applyFont="1" applyAlignment="1">
      <alignment horizontal="left" vertical="center"/>
    </xf>
    <xf numFmtId="43" fontId="0" fillId="0" borderId="0" xfId="51" applyFont="1" applyAlignment="1">
      <alignment vertical="center"/>
    </xf>
    <xf numFmtId="204" fontId="0" fillId="0" borderId="0" xfId="0" applyNumberFormat="1" applyFont="1" applyAlignment="1">
      <alignment vertical="center"/>
    </xf>
    <xf numFmtId="43" fontId="0" fillId="0" borderId="16" xfId="5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79" fontId="3" fillId="0" borderId="10" xfId="4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40" applyFont="1" applyAlignment="1" applyProtection="1">
      <alignment vertical="center" wrapText="1"/>
      <protection locked="0"/>
    </xf>
    <xf numFmtId="43" fontId="3" fillId="0" borderId="0" xfId="51" applyFont="1" applyAlignment="1" applyProtection="1">
      <alignment horizontal="right" vertical="center" wrapText="1"/>
      <protection locked="0"/>
    </xf>
    <xf numFmtId="43" fontId="0" fillId="0" borderId="0" xfId="51" applyFont="1" applyAlignment="1">
      <alignment vertical="center"/>
    </xf>
    <xf numFmtId="43" fontId="3" fillId="0" borderId="0" xfId="51" applyFont="1" applyAlignment="1">
      <alignment horizontal="right" vertical="center"/>
    </xf>
    <xf numFmtId="0" fontId="35" fillId="0" borderId="0" xfId="0" applyFont="1" applyAlignment="1">
      <alignment horizontal="justify" vertical="center"/>
    </xf>
    <xf numFmtId="0" fontId="36" fillId="0" borderId="0" xfId="0" applyFont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13" fillId="0" borderId="16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206" fontId="17" fillId="0" borderId="10" xfId="0" applyNumberFormat="1" applyFont="1" applyBorder="1" applyAlignment="1" applyProtection="1">
      <alignment horizontal="center" vertical="center" wrapText="1"/>
      <protection locked="0"/>
    </xf>
    <xf numFmtId="17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3" fillId="0" borderId="10" xfId="40" applyFont="1" applyBorder="1" applyAlignment="1">
      <alignment vertical="center" wrapText="1"/>
      <protection/>
    </xf>
    <xf numFmtId="0" fontId="0" fillId="0" borderId="0" xfId="0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0" xfId="40" applyFont="1" applyBorder="1" applyAlignment="1" applyProtection="1">
      <alignment horizontal="center" vertical="center" wrapText="1"/>
      <protection locked="0"/>
    </xf>
    <xf numFmtId="43" fontId="7" fillId="0" borderId="10" xfId="51" applyFont="1" applyBorder="1" applyAlignment="1" applyProtection="1">
      <alignment horizontal="center" vertical="center" wrapText="1"/>
      <protection locked="0"/>
    </xf>
    <xf numFmtId="0" fontId="7" fillId="0" borderId="10" xfId="40" applyFont="1" applyBorder="1" applyAlignment="1" applyProtection="1">
      <alignment horizontal="center" vertical="center"/>
      <protection locked="0"/>
    </xf>
    <xf numFmtId="43" fontId="7" fillId="0" borderId="10" xfId="51" applyFont="1" applyBorder="1" applyAlignment="1" applyProtection="1">
      <alignment vertical="center" wrapText="1"/>
      <protection/>
    </xf>
    <xf numFmtId="0" fontId="7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7" fillId="0" borderId="10" xfId="40" applyFont="1" applyBorder="1" applyAlignment="1" applyProtection="1">
      <alignment vertical="center" wrapText="1"/>
      <protection locked="0"/>
    </xf>
    <xf numFmtId="43" fontId="7" fillId="0" borderId="10" xfId="51" applyFont="1" applyBorder="1" applyAlignment="1" applyProtection="1">
      <alignment vertical="center" wrapText="1"/>
      <protection locked="0"/>
    </xf>
    <xf numFmtId="43" fontId="7" fillId="0" borderId="10" xfId="5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3" fontId="7" fillId="0" borderId="10" xfId="5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43" fontId="18" fillId="0" borderId="10" xfId="51" applyFont="1" applyBorder="1" applyAlignment="1" applyProtection="1">
      <alignment horizontal="center" vertical="center" wrapText="1"/>
      <protection locked="0"/>
    </xf>
    <xf numFmtId="43" fontId="7" fillId="0" borderId="10" xfId="51" applyFont="1" applyBorder="1" applyAlignment="1">
      <alignment vertical="center" wrapText="1"/>
    </xf>
    <xf numFmtId="0" fontId="18" fillId="0" borderId="14" xfId="40" applyFont="1" applyBorder="1" applyAlignment="1" applyProtection="1">
      <alignment horizontal="center" vertical="center" wrapText="1"/>
      <protection locked="0"/>
    </xf>
    <xf numFmtId="43" fontId="7" fillId="0" borderId="14" xfId="51" applyFont="1" applyBorder="1" applyAlignment="1" applyProtection="1">
      <alignment horizontal="right" vertical="center" wrapText="1"/>
      <protection locked="0"/>
    </xf>
    <xf numFmtId="43" fontId="7" fillId="0" borderId="14" xfId="5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8" fillId="0" borderId="10" xfId="40" applyFont="1" applyBorder="1" applyAlignment="1" applyProtection="1">
      <alignment horizontal="center" vertical="center" wrapText="1"/>
      <protection locked="0"/>
    </xf>
    <xf numFmtId="43" fontId="7" fillId="0" borderId="10" xfId="51" applyFont="1" applyBorder="1" applyAlignment="1" applyProtection="1">
      <alignment horizontal="right" vertical="center" wrapText="1"/>
      <protection locked="0"/>
    </xf>
    <xf numFmtId="0" fontId="3" fillId="0" borderId="18" xfId="4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/>
    </xf>
    <xf numFmtId="0" fontId="3" fillId="0" borderId="13" xfId="40" applyFont="1" applyBorder="1" applyAlignment="1">
      <alignment horizontal="center" vertical="center" wrapText="1"/>
      <protection/>
    </xf>
    <xf numFmtId="0" fontId="0" fillId="0" borderId="0" xfId="40" applyBorder="1" applyAlignment="1">
      <alignment horizontal="center" vertical="center" wrapText="1"/>
      <protection/>
    </xf>
    <xf numFmtId="43" fontId="0" fillId="0" borderId="0" xfId="5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3" fontId="3" fillId="0" borderId="0" xfId="5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13" xfId="40" applyFont="1" applyBorder="1" applyAlignment="1">
      <alignment vertical="center" wrapText="1"/>
      <protection/>
    </xf>
    <xf numFmtId="0" fontId="7" fillId="0" borderId="0" xfId="40" applyFont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04" fontId="5" fillId="0" borderId="10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 wrapText="1"/>
    </xf>
    <xf numFmtId="0" fontId="0" fillId="0" borderId="0" xfId="40" applyFont="1" applyAlignment="1" applyProtection="1">
      <alignment vertical="center" wrapText="1"/>
      <protection locked="0"/>
    </xf>
    <xf numFmtId="43" fontId="3" fillId="0" borderId="0" xfId="51" applyFont="1" applyAlignment="1" applyProtection="1">
      <alignment horizontal="left" vertical="center" wrapText="1"/>
      <protection locked="0"/>
    </xf>
    <xf numFmtId="0" fontId="0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right" vertical="center" wrapText="1"/>
    </xf>
    <xf numFmtId="0" fontId="0" fillId="0" borderId="10" xfId="40" applyFont="1" applyBorder="1" applyAlignment="1" applyProtection="1">
      <alignment horizontal="center" vertical="center" wrapText="1"/>
      <protection locked="0"/>
    </xf>
    <xf numFmtId="43" fontId="0" fillId="0" borderId="10" xfId="51" applyFont="1" applyBorder="1" applyAlignment="1">
      <alignment horizontal="center" vertical="center" wrapText="1"/>
    </xf>
    <xf numFmtId="20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3" fontId="0" fillId="0" borderId="10" xfId="51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3" fontId="0" fillId="0" borderId="10" xfId="51" applyFont="1" applyBorder="1" applyAlignment="1">
      <alignment vertical="center"/>
    </xf>
    <xf numFmtId="204" fontId="0" fillId="0" borderId="10" xfId="0" applyNumberFormat="1" applyFont="1" applyBorder="1" applyAlignment="1">
      <alignment vertical="center"/>
    </xf>
    <xf numFmtId="43" fontId="7" fillId="0" borderId="10" xfId="51" applyFont="1" applyBorder="1" applyAlignment="1" applyProtection="1">
      <alignment horizontal="center" vertical="center" wrapText="1"/>
      <protection locked="0"/>
    </xf>
    <xf numFmtId="0" fontId="7" fillId="0" borderId="10" xfId="40" applyFont="1" applyBorder="1" applyAlignment="1" applyProtection="1">
      <alignment horizontal="center" vertical="center"/>
      <protection locked="0"/>
    </xf>
    <xf numFmtId="43" fontId="7" fillId="0" borderId="10" xfId="51" applyFont="1" applyBorder="1" applyAlignment="1">
      <alignment horizontal="center" vertical="center" wrapText="1"/>
    </xf>
    <xf numFmtId="204" fontId="7" fillId="0" borderId="10" xfId="0" applyNumberFormat="1" applyFont="1" applyBorder="1" applyAlignment="1">
      <alignment horizontal="center" vertical="center" wrapText="1"/>
    </xf>
    <xf numFmtId="0" fontId="5" fillId="0" borderId="10" xfId="40" applyFont="1" applyBorder="1" applyAlignment="1" applyProtection="1">
      <alignment horizontal="left" vertical="center" wrapText="1"/>
      <protection locked="0"/>
    </xf>
    <xf numFmtId="0" fontId="5" fillId="0" borderId="10" xfId="40" applyFont="1" applyBorder="1" applyAlignment="1" applyProtection="1">
      <alignment vertical="center" wrapText="1"/>
      <protection locked="0"/>
    </xf>
    <xf numFmtId="0" fontId="18" fillId="0" borderId="10" xfId="40" applyFont="1" applyBorder="1" applyAlignment="1" applyProtection="1">
      <alignment vertical="center" wrapText="1"/>
      <protection locked="0"/>
    </xf>
    <xf numFmtId="0" fontId="18" fillId="0" borderId="10" xfId="40" applyFont="1" applyBorder="1" applyAlignment="1" applyProtection="1">
      <alignment horizontal="left" vertical="center" wrapText="1"/>
      <protection locked="0"/>
    </xf>
    <xf numFmtId="0" fontId="3" fillId="0" borderId="10" xfId="40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/>
    </xf>
    <xf numFmtId="179" fontId="5" fillId="0" borderId="10" xfId="40" applyNumberFormat="1" applyFont="1" applyBorder="1" applyAlignment="1" applyProtection="1">
      <alignment vertical="center" wrapText="1"/>
      <protection locked="0"/>
    </xf>
    <xf numFmtId="179" fontId="0" fillId="0" borderId="10" xfId="0" applyNumberFormat="1" applyBorder="1" applyAlignment="1">
      <alignment vertical="center"/>
    </xf>
    <xf numFmtId="0" fontId="3" fillId="0" borderId="19" xfId="0" applyFont="1" applyBorder="1" applyAlignment="1">
      <alignment vertical="center"/>
    </xf>
    <xf numFmtId="204" fontId="0" fillId="0" borderId="0" xfId="0" applyNumberFormat="1" applyFont="1" applyAlignment="1">
      <alignment vertical="center"/>
    </xf>
    <xf numFmtId="204" fontId="6" fillId="0" borderId="0" xfId="0" applyNumberFormat="1" applyFont="1" applyAlignment="1">
      <alignment horizontal="center" vertical="center" wrapText="1"/>
    </xf>
    <xf numFmtId="204" fontId="0" fillId="0" borderId="16" xfId="0" applyNumberFormat="1" applyFont="1" applyBorder="1" applyAlignment="1">
      <alignment vertical="center"/>
    </xf>
    <xf numFmtId="204" fontId="3" fillId="0" borderId="10" xfId="0" applyNumberFormat="1" applyFont="1" applyBorder="1" applyAlignment="1">
      <alignment vertical="center"/>
    </xf>
    <xf numFmtId="204" fontId="3" fillId="0" borderId="10" xfId="0" applyNumberFormat="1" applyFont="1" applyBorder="1" applyAlignment="1">
      <alignment vertical="center" wrapText="1"/>
    </xf>
    <xf numFmtId="204" fontId="3" fillId="0" borderId="10" xfId="0" applyNumberFormat="1" applyFont="1" applyBorder="1" applyAlignment="1">
      <alignment vertical="center"/>
    </xf>
    <xf numFmtId="204" fontId="3" fillId="0" borderId="12" xfId="0" applyNumberFormat="1" applyFont="1" applyBorder="1" applyAlignment="1">
      <alignment vertical="center"/>
    </xf>
    <xf numFmtId="204" fontId="3" fillId="0" borderId="13" xfId="0" applyNumberFormat="1" applyFont="1" applyBorder="1" applyAlignment="1">
      <alignment vertical="center"/>
    </xf>
    <xf numFmtId="204" fontId="3" fillId="0" borderId="11" xfId="0" applyNumberFormat="1" applyFont="1" applyBorder="1" applyAlignment="1">
      <alignment vertical="center"/>
    </xf>
    <xf numFmtId="204" fontId="3" fillId="0" borderId="15" xfId="0" applyNumberFormat="1" applyFont="1" applyBorder="1" applyAlignment="1">
      <alignment vertical="center"/>
    </xf>
    <xf numFmtId="204" fontId="3" fillId="0" borderId="19" xfId="0" applyNumberFormat="1" applyFont="1" applyBorder="1" applyAlignment="1">
      <alignment vertical="center"/>
    </xf>
    <xf numFmtId="204" fontId="3" fillId="0" borderId="0" xfId="0" applyNumberFormat="1" applyFont="1" applyAlignment="1">
      <alignment vertical="center" wrapText="1"/>
    </xf>
    <xf numFmtId="204" fontId="0" fillId="0" borderId="0" xfId="0" applyNumberFormat="1" applyAlignment="1">
      <alignment vertical="center"/>
    </xf>
    <xf numFmtId="204" fontId="3" fillId="0" borderId="10" xfId="0" applyNumberFormat="1" applyFont="1" applyBorder="1" applyAlignment="1">
      <alignment horizontal="right" vertical="center" wrapText="1"/>
    </xf>
    <xf numFmtId="204" fontId="3" fillId="0" borderId="10" xfId="0" applyNumberFormat="1" applyFont="1" applyBorder="1" applyAlignment="1">
      <alignment horizontal="left" vertical="center" wrapText="1"/>
    </xf>
    <xf numFmtId="204" fontId="3" fillId="0" borderId="10" xfId="0" applyNumberFormat="1" applyFont="1" applyFill="1" applyBorder="1" applyAlignment="1">
      <alignment vertical="center" wrapText="1"/>
    </xf>
    <xf numFmtId="204" fontId="3" fillId="0" borderId="10" xfId="0" applyNumberFormat="1" applyFont="1" applyFill="1" applyBorder="1" applyAlignment="1">
      <alignment horizontal="left" vertical="center" wrapText="1"/>
    </xf>
    <xf numFmtId="204" fontId="0" fillId="0" borderId="0" xfId="0" applyNumberFormat="1" applyAlignment="1">
      <alignment vertical="center" wrapText="1"/>
    </xf>
    <xf numFmtId="20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wrapText="1"/>
    </xf>
    <xf numFmtId="0" fontId="18" fillId="0" borderId="13" xfId="0" applyFont="1" applyFill="1" applyBorder="1" applyAlignment="1">
      <alignment/>
    </xf>
    <xf numFmtId="0" fontId="18" fillId="0" borderId="10" xfId="0" applyFont="1" applyFill="1" applyBorder="1" applyAlignment="1">
      <alignment vertical="center"/>
    </xf>
    <xf numFmtId="0" fontId="37" fillId="0" borderId="10" xfId="0" applyFont="1" applyBorder="1" applyAlignment="1">
      <alignment horizontal="left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7" fillId="24" borderId="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3" fontId="0" fillId="0" borderId="16" xfId="5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40" applyFont="1" applyBorder="1" applyAlignment="1">
      <alignment horizontal="center" vertical="center" wrapText="1"/>
      <protection/>
    </xf>
    <xf numFmtId="0" fontId="3" fillId="0" borderId="0" xfId="40" applyFont="1" applyBorder="1" applyAlignment="1" applyProtection="1">
      <alignment horizontal="left" vertical="center" wrapText="1"/>
      <protection locked="0"/>
    </xf>
    <xf numFmtId="0" fontId="7" fillId="0" borderId="0" xfId="4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204" fontId="3" fillId="0" borderId="14" xfId="0" applyNumberFormat="1" applyFont="1" applyBorder="1" applyAlignment="1">
      <alignment horizontal="center" vertical="center" wrapText="1"/>
    </xf>
    <xf numFmtId="204" fontId="3" fillId="0" borderId="13" xfId="0" applyNumberFormat="1" applyFont="1" applyBorder="1" applyAlignment="1">
      <alignment horizontal="center" vertical="center" wrapText="1"/>
    </xf>
    <xf numFmtId="204" fontId="3" fillId="0" borderId="10" xfId="0" applyNumberFormat="1" applyFont="1" applyBorder="1" applyAlignment="1">
      <alignment vertical="center" wrapText="1"/>
    </xf>
    <xf numFmtId="204" fontId="0" fillId="0" borderId="10" xfId="0" applyNumberFormat="1" applyBorder="1" applyAlignment="1">
      <alignment vertical="center" wrapText="1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1年泽国镇财政预算收入测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24.625" style="0" customWidth="1"/>
    <col min="2" max="2" width="12.375" style="0" customWidth="1"/>
    <col min="3" max="3" width="11.625" style="0" customWidth="1"/>
    <col min="4" max="4" width="12.00390625" style="0" customWidth="1"/>
    <col min="5" max="5" width="8.375" style="0" customWidth="1"/>
    <col min="6" max="6" width="24.625" style="0" customWidth="1"/>
    <col min="7" max="7" width="11.75390625" style="0" customWidth="1"/>
    <col min="8" max="8" width="12.00390625" style="0" customWidth="1"/>
    <col min="9" max="9" width="11.625" style="0" customWidth="1"/>
    <col min="10" max="10" width="8.375" style="0" customWidth="1"/>
  </cols>
  <sheetData>
    <row r="1" ht="14.25">
      <c r="A1" s="158" t="s">
        <v>471</v>
      </c>
    </row>
    <row r="2" spans="1:10" ht="22.5">
      <c r="A2" s="239" t="s">
        <v>419</v>
      </c>
      <c r="B2" s="239"/>
      <c r="C2" s="239"/>
      <c r="D2" s="239"/>
      <c r="E2" s="239"/>
      <c r="F2" s="239"/>
      <c r="G2" s="239"/>
      <c r="H2" s="239"/>
      <c r="I2" s="239"/>
      <c r="J2" s="72"/>
    </row>
    <row r="3" spans="1:10" ht="28.5" customHeight="1">
      <c r="A3" s="73" t="s">
        <v>575</v>
      </c>
      <c r="B3" s="73"/>
      <c r="C3" s="73"/>
      <c r="D3" s="74"/>
      <c r="E3" s="75"/>
      <c r="F3" s="76"/>
      <c r="G3" s="76"/>
      <c r="H3" s="76"/>
      <c r="I3" s="240" t="s">
        <v>252</v>
      </c>
      <c r="J3" s="240"/>
    </row>
    <row r="4" spans="1:10" ht="24">
      <c r="A4" s="38" t="s">
        <v>253</v>
      </c>
      <c r="B4" s="38" t="s">
        <v>421</v>
      </c>
      <c r="C4" s="38" t="s">
        <v>453</v>
      </c>
      <c r="D4" s="77" t="s">
        <v>423</v>
      </c>
      <c r="E4" s="78" t="s">
        <v>254</v>
      </c>
      <c r="F4" s="38" t="s">
        <v>253</v>
      </c>
      <c r="G4" s="38" t="s">
        <v>421</v>
      </c>
      <c r="H4" s="38" t="s">
        <v>453</v>
      </c>
      <c r="I4" s="79" t="s">
        <v>423</v>
      </c>
      <c r="J4" s="78" t="s">
        <v>254</v>
      </c>
    </row>
    <row r="5" spans="1:10" ht="23.25" customHeight="1">
      <c r="A5" s="80" t="s">
        <v>255</v>
      </c>
      <c r="B5" s="81">
        <f>SUM(B6,B7,B8,B9,B14,B18)</f>
        <v>21285.18</v>
      </c>
      <c r="C5" s="81">
        <f>SUM(C6,C7,C8,C9,C14,C18)</f>
        <v>20643.18</v>
      </c>
      <c r="D5" s="81">
        <f>SUM(D6,D7,D8,D9,D14,D18)</f>
        <v>20362.699999999997</v>
      </c>
      <c r="E5" s="82">
        <f>D5/C5</f>
        <v>0.9864129460674178</v>
      </c>
      <c r="F5" s="80" t="s">
        <v>256</v>
      </c>
      <c r="G5" s="83">
        <f>SUM(G6:G16,G17,G18,G19,G20,G21)</f>
        <v>21112.469999999998</v>
      </c>
      <c r="H5" s="83">
        <f>SUM(H6:H16,H17,H18,H19,H20,H21)</f>
        <v>20472.57</v>
      </c>
      <c r="I5" s="83">
        <f>SUM(I6:I16,I17,I18,I19,I20,I21)</f>
        <v>15053.500000000002</v>
      </c>
      <c r="J5" s="84">
        <f>I5/H5</f>
        <v>0.7353009416990638</v>
      </c>
    </row>
    <row r="6" spans="1:10" ht="23.25" customHeight="1">
      <c r="A6" s="32" t="s">
        <v>257</v>
      </c>
      <c r="B6" s="189">
        <v>1016.34</v>
      </c>
      <c r="C6" s="32">
        <v>1016.34</v>
      </c>
      <c r="D6" s="85">
        <v>1098</v>
      </c>
      <c r="E6" s="82">
        <f>D6/C6</f>
        <v>1.0803471279296297</v>
      </c>
      <c r="F6" s="50" t="s">
        <v>258</v>
      </c>
      <c r="G6" s="50">
        <v>3389.23</v>
      </c>
      <c r="H6" s="50">
        <v>3656.33</v>
      </c>
      <c r="I6" s="87">
        <v>2965.8</v>
      </c>
      <c r="J6" s="84">
        <f aca="true" t="shared" si="0" ref="J6:J21">I6/H6</f>
        <v>0.8111412263116294</v>
      </c>
    </row>
    <row r="7" spans="1:10" ht="23.25" customHeight="1">
      <c r="A7" s="36" t="s">
        <v>259</v>
      </c>
      <c r="B7" s="36">
        <v>40</v>
      </c>
      <c r="C7" s="36">
        <v>40</v>
      </c>
      <c r="D7" s="85">
        <v>40</v>
      </c>
      <c r="E7" s="82">
        <f aca="true" t="shared" si="1" ref="E7:E20">D7/C7</f>
        <v>1</v>
      </c>
      <c r="F7" s="50" t="s">
        <v>303</v>
      </c>
      <c r="G7" s="50">
        <v>2229.46</v>
      </c>
      <c r="H7" s="50">
        <v>1529.46</v>
      </c>
      <c r="I7" s="87">
        <v>1526.8</v>
      </c>
      <c r="J7" s="84">
        <f t="shared" si="0"/>
        <v>0.998260824081702</v>
      </c>
    </row>
    <row r="8" spans="1:10" ht="23.25" customHeight="1">
      <c r="A8" s="36" t="s">
        <v>260</v>
      </c>
      <c r="B8" s="36">
        <v>500</v>
      </c>
      <c r="C8" s="36">
        <v>858</v>
      </c>
      <c r="D8" s="88">
        <v>465</v>
      </c>
      <c r="E8" s="82">
        <f t="shared" si="1"/>
        <v>0.541958041958042</v>
      </c>
      <c r="F8" s="18" t="s">
        <v>109</v>
      </c>
      <c r="G8" s="50">
        <v>977</v>
      </c>
      <c r="H8" s="50">
        <v>717</v>
      </c>
      <c r="I8" s="87">
        <v>292.6</v>
      </c>
      <c r="J8" s="84">
        <f t="shared" si="0"/>
        <v>0.4080892608089261</v>
      </c>
    </row>
    <row r="9" spans="1:10" ht="23.25" customHeight="1">
      <c r="A9" s="36" t="s">
        <v>261</v>
      </c>
      <c r="B9" s="36">
        <f>SUM(B10:B13)</f>
        <v>18965.84</v>
      </c>
      <c r="C9" s="36">
        <f>SUM(C10:C13)</f>
        <v>17965.84</v>
      </c>
      <c r="D9" s="36">
        <f>SUM(D10:D13)</f>
        <v>14608.099999999999</v>
      </c>
      <c r="E9" s="82">
        <f t="shared" si="1"/>
        <v>0.8131042021970584</v>
      </c>
      <c r="F9" s="50" t="s">
        <v>114</v>
      </c>
      <c r="G9" s="18"/>
      <c r="H9" s="18"/>
      <c r="I9" s="87"/>
      <c r="J9" s="84" t="e">
        <f t="shared" si="0"/>
        <v>#DIV/0!</v>
      </c>
    </row>
    <row r="10" spans="1:10" ht="23.25" customHeight="1">
      <c r="A10" s="36" t="s">
        <v>297</v>
      </c>
      <c r="B10" s="36">
        <v>16787</v>
      </c>
      <c r="C10" s="36">
        <v>16787</v>
      </c>
      <c r="D10" s="88">
        <v>13690</v>
      </c>
      <c r="E10" s="82">
        <f t="shared" si="1"/>
        <v>0.8155120033359147</v>
      </c>
      <c r="F10" s="50" t="s">
        <v>117</v>
      </c>
      <c r="G10" s="50">
        <v>142</v>
      </c>
      <c r="H10" s="50">
        <v>142</v>
      </c>
      <c r="I10" s="87">
        <v>130.3</v>
      </c>
      <c r="J10" s="84">
        <f t="shared" si="0"/>
        <v>0.917605633802817</v>
      </c>
    </row>
    <row r="11" spans="1:10" ht="23.25" customHeight="1">
      <c r="A11" s="36" t="s">
        <v>296</v>
      </c>
      <c r="B11" s="36">
        <v>300</v>
      </c>
      <c r="C11" s="36">
        <v>300</v>
      </c>
      <c r="D11" s="34">
        <v>285</v>
      </c>
      <c r="E11" s="82">
        <f t="shared" si="1"/>
        <v>0.95</v>
      </c>
      <c r="F11" s="50" t="s">
        <v>121</v>
      </c>
      <c r="G11" s="50">
        <v>660.48</v>
      </c>
      <c r="H11" s="50">
        <v>713.48</v>
      </c>
      <c r="I11" s="87">
        <v>693.8</v>
      </c>
      <c r="J11" s="84">
        <f t="shared" si="0"/>
        <v>0.9724168862476873</v>
      </c>
    </row>
    <row r="12" spans="1:10" ht="23.25" customHeight="1">
      <c r="A12" s="36" t="s">
        <v>401</v>
      </c>
      <c r="B12" s="36"/>
      <c r="C12" s="36"/>
      <c r="D12" s="88">
        <v>12.3</v>
      </c>
      <c r="E12" s="82" t="e">
        <f t="shared" si="1"/>
        <v>#DIV/0!</v>
      </c>
      <c r="F12" s="50" t="s">
        <v>125</v>
      </c>
      <c r="G12" s="50">
        <v>480</v>
      </c>
      <c r="H12" s="50">
        <v>480</v>
      </c>
      <c r="I12" s="87">
        <v>426</v>
      </c>
      <c r="J12" s="84">
        <f t="shared" si="0"/>
        <v>0.8875</v>
      </c>
    </row>
    <row r="13" spans="1:10" ht="23.25" customHeight="1">
      <c r="A13" s="36" t="s">
        <v>298</v>
      </c>
      <c r="B13" s="36">
        <v>1878.84</v>
      </c>
      <c r="C13" s="36">
        <v>878.84</v>
      </c>
      <c r="D13" s="88">
        <v>620.8</v>
      </c>
      <c r="E13" s="82">
        <f t="shared" si="1"/>
        <v>0.7063856902280278</v>
      </c>
      <c r="F13" s="50" t="s">
        <v>128</v>
      </c>
      <c r="G13" s="50">
        <v>30.4</v>
      </c>
      <c r="H13" s="50">
        <v>30.4</v>
      </c>
      <c r="I13" s="87">
        <v>26.4</v>
      </c>
      <c r="J13" s="84">
        <f t="shared" si="0"/>
        <v>0.868421052631579</v>
      </c>
    </row>
    <row r="14" spans="1:10" ht="23.25" customHeight="1">
      <c r="A14" s="36" t="s">
        <v>262</v>
      </c>
      <c r="B14" s="97">
        <f>SUM(B15:B16)</f>
        <v>763</v>
      </c>
      <c r="C14" s="97">
        <f>SUM(C15:C16)</f>
        <v>763</v>
      </c>
      <c r="D14" s="97">
        <f>SUM(D15:D16)</f>
        <v>4151.6</v>
      </c>
      <c r="E14" s="82">
        <f t="shared" si="1"/>
        <v>5.441153342070773</v>
      </c>
      <c r="F14" s="18" t="s">
        <v>130</v>
      </c>
      <c r="G14" s="50">
        <v>12386.2</v>
      </c>
      <c r="H14" s="50">
        <v>12386.2</v>
      </c>
      <c r="I14" s="87">
        <v>8439.6</v>
      </c>
      <c r="J14" s="84">
        <f t="shared" si="0"/>
        <v>0.681371203436082</v>
      </c>
    </row>
    <row r="15" spans="1:10" ht="23.25" customHeight="1">
      <c r="A15" s="36" t="s">
        <v>300</v>
      </c>
      <c r="B15" s="37">
        <v>763</v>
      </c>
      <c r="C15" s="37">
        <v>763</v>
      </c>
      <c r="D15" s="88">
        <v>1310.8</v>
      </c>
      <c r="E15" s="82">
        <f t="shared" si="1"/>
        <v>1.7179554390563565</v>
      </c>
      <c r="F15" s="18" t="s">
        <v>135</v>
      </c>
      <c r="G15" s="18">
        <v>469.1</v>
      </c>
      <c r="H15" s="18">
        <v>469.1</v>
      </c>
      <c r="I15" s="87">
        <v>322.7</v>
      </c>
      <c r="J15" s="84">
        <f t="shared" si="0"/>
        <v>0.6879130249413771</v>
      </c>
    </row>
    <row r="16" spans="1:10" ht="23.25" customHeight="1">
      <c r="A16" s="36" t="s">
        <v>299</v>
      </c>
      <c r="B16" s="36"/>
      <c r="C16" s="36"/>
      <c r="D16" s="88">
        <v>2840.8</v>
      </c>
      <c r="E16" s="82" t="e">
        <f t="shared" si="1"/>
        <v>#DIV/0!</v>
      </c>
      <c r="F16" s="50" t="s">
        <v>140</v>
      </c>
      <c r="G16" s="50"/>
      <c r="H16" s="50"/>
      <c r="I16" s="87"/>
      <c r="J16" s="84" t="e">
        <f t="shared" si="0"/>
        <v>#DIV/0!</v>
      </c>
    </row>
    <row r="17" spans="1:10" ht="23.25" customHeight="1">
      <c r="A17" s="36" t="s">
        <v>295</v>
      </c>
      <c r="B17" s="36"/>
      <c r="C17" s="36"/>
      <c r="D17" s="88">
        <v>50</v>
      </c>
      <c r="E17" s="82" t="e">
        <f t="shared" si="1"/>
        <v>#DIV/0!</v>
      </c>
      <c r="F17" s="50" t="s">
        <v>143</v>
      </c>
      <c r="G17" s="18">
        <v>248.6</v>
      </c>
      <c r="H17" s="18">
        <v>248.6</v>
      </c>
      <c r="I17" s="87">
        <v>229.5</v>
      </c>
      <c r="J17" s="84">
        <f t="shared" si="0"/>
        <v>0.9231697506033789</v>
      </c>
    </row>
    <row r="18" spans="1:10" ht="23.25" customHeight="1">
      <c r="A18" s="36" t="s">
        <v>294</v>
      </c>
      <c r="B18" s="36"/>
      <c r="C18" s="36"/>
      <c r="D18" s="88"/>
      <c r="E18" s="82" t="e">
        <f t="shared" si="1"/>
        <v>#DIV/0!</v>
      </c>
      <c r="F18" s="18" t="s">
        <v>146</v>
      </c>
      <c r="G18" s="18"/>
      <c r="H18" s="18"/>
      <c r="I18" s="87"/>
      <c r="J18" s="84" t="e">
        <f t="shared" si="0"/>
        <v>#DIV/0!</v>
      </c>
    </row>
    <row r="19" spans="1:10" ht="23.25" customHeight="1">
      <c r="A19" s="36" t="s">
        <v>457</v>
      </c>
      <c r="B19" s="36"/>
      <c r="C19" s="36"/>
      <c r="D19" s="85"/>
      <c r="E19" s="82" t="e">
        <f t="shared" si="1"/>
        <v>#DIV/0!</v>
      </c>
      <c r="F19" s="18" t="s">
        <v>304</v>
      </c>
      <c r="G19" s="18"/>
      <c r="H19" s="18"/>
      <c r="I19" s="87"/>
      <c r="J19" s="84" t="e">
        <f t="shared" si="0"/>
        <v>#DIV/0!</v>
      </c>
    </row>
    <row r="20" spans="1:10" ht="23.25" customHeight="1">
      <c r="A20" s="36" t="s">
        <v>95</v>
      </c>
      <c r="B20" s="36"/>
      <c r="C20" s="36"/>
      <c r="D20" s="88"/>
      <c r="E20" s="82" t="e">
        <f t="shared" si="1"/>
        <v>#DIV/0!</v>
      </c>
      <c r="F20" s="50" t="s">
        <v>454</v>
      </c>
      <c r="G20" s="18">
        <v>100</v>
      </c>
      <c r="H20" s="18">
        <v>100</v>
      </c>
      <c r="I20" s="87"/>
      <c r="J20" s="84">
        <f t="shared" si="0"/>
        <v>0</v>
      </c>
    </row>
    <row r="21" spans="1:10" ht="23.25" customHeight="1">
      <c r="A21" s="146" t="s">
        <v>459</v>
      </c>
      <c r="B21" s="36"/>
      <c r="C21" s="36"/>
      <c r="D21" s="88"/>
      <c r="E21" s="86"/>
      <c r="F21" s="50" t="s">
        <v>455</v>
      </c>
      <c r="G21" s="18"/>
      <c r="H21" s="18"/>
      <c r="I21" s="87"/>
      <c r="J21" s="84" t="e">
        <f t="shared" si="0"/>
        <v>#DIV/0!</v>
      </c>
    </row>
    <row r="22" spans="1:10" ht="23.25" customHeight="1">
      <c r="A22" s="97"/>
      <c r="B22" s="36"/>
      <c r="C22" s="36"/>
      <c r="D22" s="88"/>
      <c r="E22" s="86"/>
      <c r="F22" s="18"/>
      <c r="G22" s="18"/>
      <c r="H22" s="18"/>
      <c r="I22" s="87"/>
      <c r="J22" s="89"/>
    </row>
    <row r="23" spans="6:10" ht="23.25" customHeight="1">
      <c r="F23" s="19"/>
      <c r="G23" s="19"/>
      <c r="H23" s="19"/>
      <c r="I23" s="90"/>
      <c r="J23" s="91"/>
    </row>
    <row r="24" ht="23.25" customHeight="1">
      <c r="J24" s="92"/>
    </row>
    <row r="25" ht="14.25">
      <c r="J25" s="92"/>
    </row>
    <row r="26" ht="14.25">
      <c r="J26" s="92"/>
    </row>
    <row r="27" ht="14.25">
      <c r="J27" s="92"/>
    </row>
    <row r="28" ht="14.25">
      <c r="J28" s="92"/>
    </row>
    <row r="29" ht="14.25">
      <c r="J29" s="92"/>
    </row>
    <row r="30" ht="14.25">
      <c r="J30" s="92"/>
    </row>
    <row r="31" ht="14.25">
      <c r="J31" s="92"/>
    </row>
  </sheetData>
  <sheetProtection/>
  <mergeCells count="2">
    <mergeCell ref="A2:I2"/>
    <mergeCell ref="I3:J3"/>
  </mergeCells>
  <printOptions/>
  <pageMargins left="0.35433070866141736" right="0.15748031496062992" top="0.984251968503937" bottom="0.984251968503937" header="0" footer="0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ht="14.25">
      <c r="A1" t="s">
        <v>486</v>
      </c>
    </row>
    <row r="2" spans="1:8" ht="25.5" customHeight="1">
      <c r="A2" s="156" t="s">
        <v>427</v>
      </c>
      <c r="B2" s="156"/>
      <c r="C2" s="156"/>
      <c r="D2" s="156"/>
      <c r="E2" s="123"/>
      <c r="F2" s="123"/>
      <c r="G2" s="123"/>
      <c r="H2" s="123"/>
    </row>
    <row r="3" spans="1:8" ht="18" customHeight="1">
      <c r="A3" s="273" t="s">
        <v>96</v>
      </c>
      <c r="B3" s="274"/>
      <c r="C3" s="274"/>
      <c r="D3" s="274"/>
      <c r="E3" s="22"/>
      <c r="F3" s="13"/>
      <c r="G3" s="13"/>
      <c r="H3" s="157" t="s">
        <v>252</v>
      </c>
    </row>
    <row r="4" spans="1:8" s="19" customFormat="1" ht="17.25" customHeight="1">
      <c r="A4" s="233" t="s">
        <v>268</v>
      </c>
      <c r="B4" s="233" t="s">
        <v>41</v>
      </c>
      <c r="C4" s="276" t="s">
        <v>32</v>
      </c>
      <c r="D4" s="276"/>
      <c r="E4" s="264" t="s">
        <v>3</v>
      </c>
      <c r="F4" s="265"/>
      <c r="G4" s="265"/>
      <c r="H4" s="254" t="s">
        <v>43</v>
      </c>
    </row>
    <row r="5" spans="1:8" s="19" customFormat="1" ht="19.5" customHeight="1">
      <c r="A5" s="233"/>
      <c r="B5" s="233"/>
      <c r="C5" s="233" t="s">
        <v>39</v>
      </c>
      <c r="D5" s="233" t="s">
        <v>430</v>
      </c>
      <c r="E5" s="261" t="s">
        <v>31</v>
      </c>
      <c r="F5" s="278" t="s">
        <v>466</v>
      </c>
      <c r="G5" s="278" t="s">
        <v>467</v>
      </c>
      <c r="H5" s="255"/>
    </row>
    <row r="6" spans="1:8" s="19" customFormat="1" ht="21.75" customHeight="1">
      <c r="A6" s="233"/>
      <c r="B6" s="233"/>
      <c r="C6" s="233"/>
      <c r="D6" s="233"/>
      <c r="E6" s="256"/>
      <c r="F6" s="279"/>
      <c r="G6" s="279"/>
      <c r="H6" s="256"/>
    </row>
    <row r="7" spans="1:8" ht="24.75" customHeight="1">
      <c r="A7" s="97"/>
      <c r="B7" s="97"/>
      <c r="C7" s="97"/>
      <c r="D7" s="97"/>
      <c r="E7" s="9"/>
      <c r="F7" s="9"/>
      <c r="G7" s="9"/>
      <c r="H7" s="1"/>
    </row>
    <row r="8" spans="1:8" ht="24.75" customHeight="1">
      <c r="A8" s="97"/>
      <c r="B8" s="97"/>
      <c r="C8" s="97"/>
      <c r="D8" s="97"/>
      <c r="E8" s="9"/>
      <c r="F8" s="8"/>
      <c r="G8" s="8"/>
      <c r="H8" s="1"/>
    </row>
    <row r="9" spans="1:8" ht="24.75" customHeight="1">
      <c r="A9" s="97"/>
      <c r="B9" s="97"/>
      <c r="C9" s="97"/>
      <c r="D9" s="97"/>
      <c r="E9" s="9"/>
      <c r="F9" s="8"/>
      <c r="G9" s="8"/>
      <c r="H9" s="1"/>
    </row>
    <row r="10" spans="1:8" ht="24.75" customHeight="1">
      <c r="A10" s="97"/>
      <c r="B10" s="97"/>
      <c r="C10" s="97"/>
      <c r="D10" s="97"/>
      <c r="E10" s="9"/>
      <c r="F10" s="8"/>
      <c r="G10" s="8"/>
      <c r="H10" s="1"/>
    </row>
    <row r="11" spans="1:8" ht="24.75" customHeight="1">
      <c r="A11" s="97"/>
      <c r="B11" s="97"/>
      <c r="C11" s="97"/>
      <c r="D11" s="97"/>
      <c r="E11" s="9"/>
      <c r="F11" s="8"/>
      <c r="G11" s="8"/>
      <c r="H11" s="1"/>
    </row>
    <row r="12" spans="1:8" ht="24.75" customHeight="1">
      <c r="A12" s="97"/>
      <c r="B12" s="97"/>
      <c r="C12" s="97"/>
      <c r="D12" s="97"/>
      <c r="E12" s="9"/>
      <c r="F12" s="8"/>
      <c r="G12" s="8"/>
      <c r="H12" s="1"/>
    </row>
    <row r="13" spans="1:8" ht="24.75" customHeight="1">
      <c r="A13" s="97"/>
      <c r="B13" s="97"/>
      <c r="C13" s="97"/>
      <c r="D13" s="97"/>
      <c r="E13" s="9"/>
      <c r="F13" s="8"/>
      <c r="G13" s="8"/>
      <c r="H13" s="1"/>
    </row>
    <row r="14" spans="1:8" ht="24.75" customHeight="1">
      <c r="A14" s="97"/>
      <c r="B14" s="97"/>
      <c r="C14" s="97"/>
      <c r="D14" s="97"/>
      <c r="E14" s="9"/>
      <c r="F14" s="8"/>
      <c r="G14" s="8"/>
      <c r="H14" s="1"/>
    </row>
    <row r="15" spans="1:8" ht="24.75" customHeight="1">
      <c r="A15" s="97"/>
      <c r="B15" s="97"/>
      <c r="C15" s="97"/>
      <c r="D15" s="97"/>
      <c r="E15" s="9"/>
      <c r="F15" s="8"/>
      <c r="G15" s="8"/>
      <c r="H15" s="1"/>
    </row>
    <row r="16" spans="1:8" ht="24.75" customHeight="1">
      <c r="A16" s="97"/>
      <c r="B16" s="97"/>
      <c r="C16" s="97"/>
      <c r="D16" s="97"/>
      <c r="E16" s="9"/>
      <c r="F16" s="8"/>
      <c r="G16" s="8"/>
      <c r="H16" s="1"/>
    </row>
    <row r="17" spans="1:8" ht="24.75" customHeight="1">
      <c r="A17" s="97"/>
      <c r="B17" s="97"/>
      <c r="C17" s="97"/>
      <c r="D17" s="97"/>
      <c r="E17" s="9"/>
      <c r="F17" s="8"/>
      <c r="G17" s="8"/>
      <c r="H17" s="1"/>
    </row>
    <row r="18" spans="1:8" ht="24.75" customHeight="1">
      <c r="A18" s="165" t="s">
        <v>71</v>
      </c>
      <c r="B18" s="97"/>
      <c r="C18" s="97"/>
      <c r="D18" s="97"/>
      <c r="E18" s="10"/>
      <c r="F18" s="7"/>
      <c r="G18" s="7"/>
      <c r="H18" s="1"/>
    </row>
  </sheetData>
  <sheetProtection/>
  <mergeCells count="11">
    <mergeCell ref="E5:E6"/>
    <mergeCell ref="E4:G4"/>
    <mergeCell ref="H4:H6"/>
    <mergeCell ref="F5:F6"/>
    <mergeCell ref="G5:G6"/>
    <mergeCell ref="A3:D3"/>
    <mergeCell ref="A4:A6"/>
    <mergeCell ref="B4:B6"/>
    <mergeCell ref="C4:D4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00390625" defaultRowHeight="24.75" customHeight="1"/>
  <cols>
    <col min="1" max="1" width="15.375" style="0" customWidth="1"/>
    <col min="2" max="7" width="10.125" style="0" customWidth="1"/>
  </cols>
  <sheetData>
    <row r="1" ht="14.25">
      <c r="A1" t="s">
        <v>487</v>
      </c>
    </row>
    <row r="2" spans="1:7" ht="24.75" customHeight="1">
      <c r="A2" s="241" t="s">
        <v>428</v>
      </c>
      <c r="B2" s="241"/>
      <c r="C2" s="241"/>
      <c r="D2" s="241"/>
      <c r="E2" s="241"/>
      <c r="F2" s="241"/>
      <c r="G2" s="241"/>
    </row>
    <row r="3" spans="1:7" ht="24.75" customHeight="1">
      <c r="A3" s="241"/>
      <c r="B3" s="241"/>
      <c r="C3" s="241"/>
      <c r="D3" s="241"/>
      <c r="E3" s="241"/>
      <c r="F3" s="241"/>
      <c r="G3" s="241"/>
    </row>
    <row r="4" spans="1:7" ht="24.75" customHeight="1">
      <c r="A4" s="284" t="s">
        <v>289</v>
      </c>
      <c r="B4" s="284"/>
      <c r="C4" s="284"/>
      <c r="D4" s="284"/>
      <c r="E4" s="284"/>
      <c r="F4" s="283" t="s">
        <v>290</v>
      </c>
      <c r="G4" s="283"/>
    </row>
    <row r="5" spans="1:7" ht="24.75" customHeight="1">
      <c r="A5" s="97" t="s">
        <v>269</v>
      </c>
      <c r="B5" s="282"/>
      <c r="C5" s="282"/>
      <c r="D5" s="282"/>
      <c r="E5" s="282"/>
      <c r="F5" s="282"/>
      <c r="G5" s="282"/>
    </row>
    <row r="6" spans="1:7" ht="24.75" customHeight="1">
      <c r="A6" s="97" t="s">
        <v>280</v>
      </c>
      <c r="B6" s="282"/>
      <c r="C6" s="282"/>
      <c r="D6" s="282"/>
      <c r="E6" s="97" t="s">
        <v>281</v>
      </c>
      <c r="F6" s="282"/>
      <c r="G6" s="282"/>
    </row>
    <row r="7" spans="1:7" ht="24.75" customHeight="1">
      <c r="A7" s="282" t="s">
        <v>270</v>
      </c>
      <c r="B7" s="280" t="s">
        <v>271</v>
      </c>
      <c r="C7" s="281"/>
      <c r="D7" s="281"/>
      <c r="E7" s="281"/>
      <c r="F7" s="281"/>
      <c r="G7" s="281"/>
    </row>
    <row r="8" spans="1:7" ht="24.75" customHeight="1">
      <c r="A8" s="282"/>
      <c r="B8" s="281"/>
      <c r="C8" s="281"/>
      <c r="D8" s="281"/>
      <c r="E8" s="281"/>
      <c r="F8" s="281"/>
      <c r="G8" s="281"/>
    </row>
    <row r="9" spans="1:7" ht="24.75" customHeight="1">
      <c r="A9" s="282" t="s">
        <v>272</v>
      </c>
      <c r="B9" s="280" t="s">
        <v>291</v>
      </c>
      <c r="C9" s="281"/>
      <c r="D9" s="281"/>
      <c r="E9" s="281"/>
      <c r="F9" s="281"/>
      <c r="G9" s="281"/>
    </row>
    <row r="10" spans="1:7" ht="24.75" customHeight="1">
      <c r="A10" s="282"/>
      <c r="B10" s="281"/>
      <c r="C10" s="281"/>
      <c r="D10" s="281"/>
      <c r="E10" s="281"/>
      <c r="F10" s="281"/>
      <c r="G10" s="281"/>
    </row>
    <row r="11" spans="1:7" ht="24.75" customHeight="1">
      <c r="A11" s="282"/>
      <c r="B11" s="281"/>
      <c r="C11" s="281"/>
      <c r="D11" s="281"/>
      <c r="E11" s="281"/>
      <c r="F11" s="281"/>
      <c r="G11" s="281"/>
    </row>
    <row r="12" spans="1:7" ht="24.75" customHeight="1">
      <c r="A12" s="282"/>
      <c r="B12" s="281"/>
      <c r="C12" s="281"/>
      <c r="D12" s="281"/>
      <c r="E12" s="281"/>
      <c r="F12" s="281"/>
      <c r="G12" s="281"/>
    </row>
    <row r="13" spans="1:7" ht="24.75" customHeight="1">
      <c r="A13" s="97" t="s">
        <v>273</v>
      </c>
      <c r="B13" s="281" t="s">
        <v>277</v>
      </c>
      <c r="C13" s="281"/>
      <c r="D13" s="281"/>
      <c r="E13" s="100" t="s">
        <v>274</v>
      </c>
      <c r="F13" s="281" t="s">
        <v>275</v>
      </c>
      <c r="G13" s="281"/>
    </row>
    <row r="14" spans="1:7" ht="24.75" customHeight="1">
      <c r="A14" s="97" t="s">
        <v>276</v>
      </c>
      <c r="B14" s="281" t="s">
        <v>278</v>
      </c>
      <c r="C14" s="281"/>
      <c r="D14" s="281"/>
      <c r="E14" s="97" t="s">
        <v>279</v>
      </c>
      <c r="F14" s="282"/>
      <c r="G14" s="282"/>
    </row>
    <row r="15" spans="1:7" ht="24.75" customHeight="1">
      <c r="A15" s="279" t="s">
        <v>282</v>
      </c>
      <c r="B15" s="282"/>
      <c r="C15" s="282"/>
      <c r="D15" s="282"/>
      <c r="E15" s="282"/>
      <c r="F15" s="282"/>
      <c r="G15" s="282"/>
    </row>
    <row r="16" spans="1:7" ht="24.75" customHeight="1">
      <c r="A16" s="282"/>
      <c r="B16" s="282"/>
      <c r="C16" s="282"/>
      <c r="D16" s="282"/>
      <c r="E16" s="282"/>
      <c r="F16" s="282"/>
      <c r="G16" s="282"/>
    </row>
    <row r="17" spans="1:7" ht="24.75" customHeight="1">
      <c r="A17" s="282"/>
      <c r="B17" s="282"/>
      <c r="C17" s="282"/>
      <c r="D17" s="282"/>
      <c r="E17" s="282"/>
      <c r="F17" s="282"/>
      <c r="G17" s="282"/>
    </row>
    <row r="18" spans="1:7" ht="24.75" customHeight="1">
      <c r="A18" s="282"/>
      <c r="B18" s="282"/>
      <c r="C18" s="282"/>
      <c r="D18" s="282"/>
      <c r="E18" s="282"/>
      <c r="F18" s="282"/>
      <c r="G18" s="282"/>
    </row>
    <row r="19" spans="1:7" ht="24.75" customHeight="1">
      <c r="A19" s="282"/>
      <c r="B19" s="282"/>
      <c r="C19" s="282"/>
      <c r="D19" s="282"/>
      <c r="E19" s="282"/>
      <c r="F19" s="282"/>
      <c r="G19" s="282"/>
    </row>
    <row r="20" spans="1:7" ht="24.75" customHeight="1">
      <c r="A20" s="282"/>
      <c r="B20" s="282"/>
      <c r="C20" s="282"/>
      <c r="D20" s="282"/>
      <c r="E20" s="282"/>
      <c r="F20" s="282"/>
      <c r="G20" s="282"/>
    </row>
    <row r="21" spans="1:7" ht="24.75" customHeight="1">
      <c r="A21" s="282"/>
      <c r="B21" s="282"/>
      <c r="C21" s="282"/>
      <c r="D21" s="282"/>
      <c r="E21" s="282"/>
      <c r="F21" s="282"/>
      <c r="G21" s="282"/>
    </row>
    <row r="22" spans="1:7" ht="24.75" customHeight="1">
      <c r="A22" s="282"/>
      <c r="B22" s="282"/>
      <c r="C22" s="282"/>
      <c r="D22" s="282"/>
      <c r="E22" s="282"/>
      <c r="F22" s="282"/>
      <c r="G22" s="282"/>
    </row>
    <row r="23" spans="1:7" ht="24.75" customHeight="1">
      <c r="A23" s="282"/>
      <c r="B23" s="282"/>
      <c r="C23" s="282"/>
      <c r="D23" s="282"/>
      <c r="E23" s="282"/>
      <c r="F23" s="282"/>
      <c r="G23" s="282"/>
    </row>
    <row r="24" spans="1:7" ht="24.75" customHeight="1">
      <c r="A24" s="282"/>
      <c r="B24" s="282"/>
      <c r="C24" s="282"/>
      <c r="D24" s="282"/>
      <c r="E24" s="282"/>
      <c r="F24" s="282"/>
      <c r="G24" s="282"/>
    </row>
    <row r="25" spans="1:7" ht="24.75" customHeight="1">
      <c r="A25" s="282"/>
      <c r="B25" s="282"/>
      <c r="C25" s="282"/>
      <c r="D25" s="282"/>
      <c r="E25" s="282"/>
      <c r="F25" s="282"/>
      <c r="G25" s="282"/>
    </row>
    <row r="26" spans="1:7" s="51" customFormat="1" ht="27.75" customHeight="1">
      <c r="A26" s="279" t="s">
        <v>288</v>
      </c>
      <c r="B26" s="101" t="s">
        <v>283</v>
      </c>
      <c r="C26" s="101" t="s">
        <v>286</v>
      </c>
      <c r="D26" s="101" t="s">
        <v>284</v>
      </c>
      <c r="E26" s="101" t="s">
        <v>285</v>
      </c>
      <c r="F26" s="101" t="s">
        <v>164</v>
      </c>
      <c r="G26" s="101"/>
    </row>
    <row r="27" spans="1:7" ht="24.75" customHeight="1">
      <c r="A27" s="279"/>
      <c r="B27" s="97"/>
      <c r="C27" s="99"/>
      <c r="D27" s="99"/>
      <c r="E27" s="99"/>
      <c r="F27" s="99"/>
      <c r="G27" s="99"/>
    </row>
    <row r="28" spans="1:7" ht="24.75" customHeight="1">
      <c r="A28" s="279"/>
      <c r="B28" s="97"/>
      <c r="C28" s="99"/>
      <c r="D28" s="99"/>
      <c r="E28" s="99"/>
      <c r="F28" s="99"/>
      <c r="G28" s="99"/>
    </row>
    <row r="29" spans="1:7" ht="24.75" customHeight="1">
      <c r="A29" s="279"/>
      <c r="B29" s="97"/>
      <c r="C29" s="99"/>
      <c r="D29" s="99"/>
      <c r="E29" s="99"/>
      <c r="F29" s="99"/>
      <c r="G29" s="99"/>
    </row>
    <row r="30" spans="1:7" ht="24.75" customHeight="1">
      <c r="A30" s="279"/>
      <c r="B30" s="97" t="s">
        <v>287</v>
      </c>
      <c r="C30" s="99"/>
      <c r="D30" s="99"/>
      <c r="E30" s="99"/>
      <c r="F30" s="99"/>
      <c r="G30" s="99"/>
    </row>
  </sheetData>
  <sheetProtection/>
  <mergeCells count="17">
    <mergeCell ref="B15:G25"/>
    <mergeCell ref="A15:A25"/>
    <mergeCell ref="A26:A30"/>
    <mergeCell ref="A4:E4"/>
    <mergeCell ref="B13:D13"/>
    <mergeCell ref="F13:G13"/>
    <mergeCell ref="B14:D14"/>
    <mergeCell ref="F14:G14"/>
    <mergeCell ref="A9:A12"/>
    <mergeCell ref="B9:G12"/>
    <mergeCell ref="B7:G8"/>
    <mergeCell ref="A7:A8"/>
    <mergeCell ref="A2:G3"/>
    <mergeCell ref="F4:G4"/>
    <mergeCell ref="B5:G5"/>
    <mergeCell ref="F6:G6"/>
    <mergeCell ref="B6:D6"/>
  </mergeCells>
  <printOptions/>
  <pageMargins left="0.7480314960629921" right="0.5511811023622047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PageLayoutView="0" workbookViewId="0" topLeftCell="A1">
      <selection activeCell="P39" sqref="P39"/>
    </sheetView>
  </sheetViews>
  <sheetFormatPr defaultColWidth="9.00390625" defaultRowHeight="14.25"/>
  <cols>
    <col min="3" max="3" width="11.625" style="0" customWidth="1"/>
    <col min="4" max="4" width="13.375" style="0" customWidth="1"/>
    <col min="5" max="5" width="11.25390625" style="0" customWidth="1"/>
    <col min="6" max="7" width="9.00390625" style="190" customWidth="1"/>
    <col min="9" max="9" width="9.00390625" style="190" customWidth="1"/>
    <col min="10" max="10" width="17.625" style="0" customWidth="1"/>
    <col min="11" max="12" width="7.125" style="0" customWidth="1"/>
    <col min="13" max="13" width="7.875" style="0" customWidth="1"/>
    <col min="14" max="16" width="7.50390625" style="0" customWidth="1"/>
  </cols>
  <sheetData>
    <row r="1" ht="14.25">
      <c r="A1" t="s">
        <v>488</v>
      </c>
    </row>
    <row r="2" spans="1:16" ht="22.5">
      <c r="A2" s="285" t="s">
        <v>524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ht="20.25">
      <c r="A3" s="106"/>
    </row>
    <row r="4" spans="1:16" ht="14.25">
      <c r="A4" s="107"/>
      <c r="P4" t="s">
        <v>326</v>
      </c>
    </row>
    <row r="5" spans="1:16" ht="33.75">
      <c r="A5" s="166" t="s">
        <v>327</v>
      </c>
      <c r="B5" s="166" t="s">
        <v>328</v>
      </c>
      <c r="C5" s="166" t="s">
        <v>329</v>
      </c>
      <c r="D5" s="166" t="s">
        <v>330</v>
      </c>
      <c r="E5" s="166" t="s">
        <v>331</v>
      </c>
      <c r="F5" s="166" t="s">
        <v>332</v>
      </c>
      <c r="G5" s="166" t="s">
        <v>333</v>
      </c>
      <c r="H5" s="166" t="s">
        <v>334</v>
      </c>
      <c r="I5" s="166" t="s">
        <v>335</v>
      </c>
      <c r="J5" s="166" t="s">
        <v>336</v>
      </c>
      <c r="K5" s="166" t="s">
        <v>337</v>
      </c>
      <c r="L5" s="166" t="s">
        <v>338</v>
      </c>
      <c r="M5" s="166" t="s">
        <v>339</v>
      </c>
      <c r="N5" s="166" t="s">
        <v>340</v>
      </c>
      <c r="O5" s="166" t="s">
        <v>341</v>
      </c>
      <c r="P5" s="166" t="s">
        <v>342</v>
      </c>
    </row>
    <row r="6" spans="1:16" ht="18.75" customHeight="1">
      <c r="A6" s="166">
        <v>331081</v>
      </c>
      <c r="B6" s="166" t="s">
        <v>514</v>
      </c>
      <c r="C6" s="166" t="s">
        <v>515</v>
      </c>
      <c r="D6" s="218" t="s">
        <v>516</v>
      </c>
      <c r="E6" s="166" t="s">
        <v>518</v>
      </c>
      <c r="F6" s="166">
        <v>40</v>
      </c>
      <c r="G6" s="166" t="s">
        <v>520</v>
      </c>
      <c r="H6" s="166">
        <v>5000</v>
      </c>
      <c r="I6" s="166">
        <f>SUM(F6*H6)</f>
        <v>200000</v>
      </c>
      <c r="J6" s="166"/>
      <c r="K6" s="166"/>
      <c r="L6" s="166"/>
      <c r="M6" s="166" t="s">
        <v>523</v>
      </c>
      <c r="N6" s="166"/>
      <c r="O6" s="166"/>
      <c r="P6" s="166"/>
    </row>
    <row r="7" spans="1:16" ht="18.75" customHeight="1">
      <c r="A7" s="166">
        <v>331081</v>
      </c>
      <c r="B7" s="166" t="s">
        <v>514</v>
      </c>
      <c r="C7" s="166" t="s">
        <v>515</v>
      </c>
      <c r="D7" s="218" t="s">
        <v>525</v>
      </c>
      <c r="E7" s="166" t="s">
        <v>518</v>
      </c>
      <c r="F7" s="166">
        <v>2</v>
      </c>
      <c r="G7" s="166" t="s">
        <v>520</v>
      </c>
      <c r="H7" s="166">
        <v>6000</v>
      </c>
      <c r="I7" s="166">
        <f>SUM(F7*H7)</f>
        <v>12000</v>
      </c>
      <c r="J7" s="166"/>
      <c r="K7" s="166"/>
      <c r="L7" s="166"/>
      <c r="M7" s="166" t="s">
        <v>523</v>
      </c>
      <c r="N7" s="166"/>
      <c r="O7" s="166"/>
      <c r="P7" s="166"/>
    </row>
    <row r="8" spans="1:16" ht="18.75" customHeight="1">
      <c r="A8" s="166">
        <v>331081</v>
      </c>
      <c r="B8" s="166" t="s">
        <v>514</v>
      </c>
      <c r="C8" s="166" t="s">
        <v>515</v>
      </c>
      <c r="D8" s="167" t="s">
        <v>526</v>
      </c>
      <c r="E8" s="166" t="s">
        <v>518</v>
      </c>
      <c r="F8" s="168">
        <v>43</v>
      </c>
      <c r="G8" s="168" t="s">
        <v>520</v>
      </c>
      <c r="H8" s="168">
        <v>2700</v>
      </c>
      <c r="I8" s="166">
        <f>SUM(F8*H8)</f>
        <v>116100</v>
      </c>
      <c r="J8" s="169"/>
      <c r="K8" s="169"/>
      <c r="L8" s="169"/>
      <c r="M8" s="166" t="s">
        <v>523</v>
      </c>
      <c r="N8" s="169"/>
      <c r="O8" s="169"/>
      <c r="P8" s="169"/>
    </row>
    <row r="9" spans="1:16" ht="18.75" customHeight="1">
      <c r="A9" s="166">
        <v>331081</v>
      </c>
      <c r="B9" s="166" t="s">
        <v>514</v>
      </c>
      <c r="C9" s="166" t="s">
        <v>515</v>
      </c>
      <c r="D9" s="167" t="s">
        <v>527</v>
      </c>
      <c r="E9" s="166" t="s">
        <v>518</v>
      </c>
      <c r="F9" s="168">
        <v>9</v>
      </c>
      <c r="G9" s="168" t="s">
        <v>520</v>
      </c>
      <c r="H9" s="168">
        <v>5500</v>
      </c>
      <c r="I9" s="166">
        <f>SUM(F9*H9)</f>
        <v>49500</v>
      </c>
      <c r="J9" s="169"/>
      <c r="K9" s="169"/>
      <c r="L9" s="169"/>
      <c r="M9" s="166" t="s">
        <v>523</v>
      </c>
      <c r="N9" s="169"/>
      <c r="O9" s="169"/>
      <c r="P9" s="169"/>
    </row>
    <row r="10" spans="1:16" ht="18.75" customHeight="1">
      <c r="A10" s="166">
        <v>331081</v>
      </c>
      <c r="B10" s="166" t="s">
        <v>514</v>
      </c>
      <c r="C10" s="166" t="s">
        <v>515</v>
      </c>
      <c r="D10" s="167" t="s">
        <v>528</v>
      </c>
      <c r="E10" s="166" t="s">
        <v>518</v>
      </c>
      <c r="F10" s="168">
        <v>5</v>
      </c>
      <c r="G10" s="168" t="s">
        <v>520</v>
      </c>
      <c r="H10" s="168">
        <v>6500</v>
      </c>
      <c r="I10" s="166">
        <f>SUM(F10*H10)</f>
        <v>32500</v>
      </c>
      <c r="J10" s="169"/>
      <c r="K10" s="169"/>
      <c r="L10" s="169"/>
      <c r="M10" s="166" t="s">
        <v>523</v>
      </c>
      <c r="N10" s="169"/>
      <c r="O10" s="169"/>
      <c r="P10" s="169"/>
    </row>
    <row r="11" spans="1:16" ht="18.75" customHeight="1">
      <c r="A11" s="166">
        <v>331081</v>
      </c>
      <c r="B11" s="166" t="s">
        <v>514</v>
      </c>
      <c r="C11" s="166" t="s">
        <v>515</v>
      </c>
      <c r="D11" s="167" t="s">
        <v>534</v>
      </c>
      <c r="E11" s="166" t="s">
        <v>518</v>
      </c>
      <c r="F11" s="168">
        <v>1</v>
      </c>
      <c r="G11" s="168" t="s">
        <v>520</v>
      </c>
      <c r="H11" s="168">
        <v>35000</v>
      </c>
      <c r="I11" s="166">
        <f aca="true" t="shared" si="0" ref="I11:I47">SUM(F11*H11)</f>
        <v>35000</v>
      </c>
      <c r="J11" s="169"/>
      <c r="K11" s="169"/>
      <c r="L11" s="169"/>
      <c r="M11" s="166" t="s">
        <v>523</v>
      </c>
      <c r="N11" s="169"/>
      <c r="O11" s="169"/>
      <c r="P11" s="169"/>
    </row>
    <row r="12" spans="1:16" ht="18.75" customHeight="1">
      <c r="A12" s="166">
        <v>331081</v>
      </c>
      <c r="B12" s="166" t="s">
        <v>514</v>
      </c>
      <c r="C12" s="166" t="s">
        <v>515</v>
      </c>
      <c r="D12" s="167" t="s">
        <v>535</v>
      </c>
      <c r="E12" s="166" t="s">
        <v>518</v>
      </c>
      <c r="F12" s="168">
        <v>2</v>
      </c>
      <c r="G12" s="168" t="s">
        <v>520</v>
      </c>
      <c r="H12" s="168">
        <v>10000</v>
      </c>
      <c r="I12" s="166">
        <f t="shared" si="0"/>
        <v>20000</v>
      </c>
      <c r="J12" s="169"/>
      <c r="K12" s="169"/>
      <c r="L12" s="169"/>
      <c r="M12" s="166" t="s">
        <v>523</v>
      </c>
      <c r="N12" s="169"/>
      <c r="O12" s="169"/>
      <c r="P12" s="169"/>
    </row>
    <row r="13" spans="1:16" ht="18.75" customHeight="1">
      <c r="A13" s="166">
        <v>331081</v>
      </c>
      <c r="B13" s="166" t="s">
        <v>514</v>
      </c>
      <c r="C13" s="166" t="s">
        <v>515</v>
      </c>
      <c r="D13" s="167" t="s">
        <v>532</v>
      </c>
      <c r="E13" s="166" t="s">
        <v>518</v>
      </c>
      <c r="F13" s="168">
        <v>12</v>
      </c>
      <c r="G13" s="168" t="s">
        <v>520</v>
      </c>
      <c r="H13" s="168">
        <v>2000</v>
      </c>
      <c r="I13" s="166">
        <f t="shared" si="0"/>
        <v>24000</v>
      </c>
      <c r="J13" s="169"/>
      <c r="K13" s="169"/>
      <c r="L13" s="169"/>
      <c r="M13" s="166" t="s">
        <v>523</v>
      </c>
      <c r="N13" s="169"/>
      <c r="O13" s="169"/>
      <c r="P13" s="169"/>
    </row>
    <row r="14" spans="1:16" ht="18.75" customHeight="1">
      <c r="A14" s="166">
        <v>331081</v>
      </c>
      <c r="B14" s="166" t="s">
        <v>514</v>
      </c>
      <c r="C14" s="166" t="s">
        <v>515</v>
      </c>
      <c r="D14" s="167" t="s">
        <v>533</v>
      </c>
      <c r="E14" s="166" t="s">
        <v>518</v>
      </c>
      <c r="F14" s="168">
        <v>1</v>
      </c>
      <c r="G14" s="168" t="s">
        <v>520</v>
      </c>
      <c r="H14" s="168">
        <v>2000</v>
      </c>
      <c r="I14" s="166">
        <f t="shared" si="0"/>
        <v>2000</v>
      </c>
      <c r="J14" s="169"/>
      <c r="K14" s="169"/>
      <c r="L14" s="169"/>
      <c r="M14" s="166" t="s">
        <v>523</v>
      </c>
      <c r="N14" s="169"/>
      <c r="O14" s="169"/>
      <c r="P14" s="169"/>
    </row>
    <row r="15" spans="1:16" ht="18.75" customHeight="1">
      <c r="A15" s="166">
        <v>331081</v>
      </c>
      <c r="B15" s="166" t="s">
        <v>514</v>
      </c>
      <c r="C15" s="166" t="s">
        <v>515</v>
      </c>
      <c r="D15" s="167" t="s">
        <v>529</v>
      </c>
      <c r="E15" s="166" t="s">
        <v>518</v>
      </c>
      <c r="F15" s="168">
        <v>2</v>
      </c>
      <c r="G15" s="168" t="s">
        <v>520</v>
      </c>
      <c r="H15" s="168">
        <v>7600</v>
      </c>
      <c r="I15" s="166">
        <f t="shared" si="0"/>
        <v>15200</v>
      </c>
      <c r="J15" s="169"/>
      <c r="K15" s="169"/>
      <c r="L15" s="169"/>
      <c r="M15" s="166" t="s">
        <v>523</v>
      </c>
      <c r="N15" s="169"/>
      <c r="O15" s="169"/>
      <c r="P15" s="169"/>
    </row>
    <row r="16" spans="1:16" ht="18.75" customHeight="1">
      <c r="A16" s="166">
        <v>331081</v>
      </c>
      <c r="B16" s="166" t="s">
        <v>514</v>
      </c>
      <c r="C16" s="166" t="s">
        <v>515</v>
      </c>
      <c r="D16" s="167" t="s">
        <v>530</v>
      </c>
      <c r="E16" s="166" t="s">
        <v>518</v>
      </c>
      <c r="F16" s="168">
        <v>1</v>
      </c>
      <c r="G16" s="168" t="s">
        <v>520</v>
      </c>
      <c r="H16" s="168">
        <v>15000</v>
      </c>
      <c r="I16" s="168">
        <f t="shared" si="0"/>
        <v>15000</v>
      </c>
      <c r="J16" s="169"/>
      <c r="K16" s="169"/>
      <c r="L16" s="169"/>
      <c r="M16" s="166" t="s">
        <v>523</v>
      </c>
      <c r="N16" s="169"/>
      <c r="O16" s="169"/>
      <c r="P16" s="169"/>
    </row>
    <row r="17" spans="1:16" ht="18.75" customHeight="1">
      <c r="A17" s="166">
        <v>331081</v>
      </c>
      <c r="B17" s="166" t="s">
        <v>514</v>
      </c>
      <c r="C17" s="166" t="s">
        <v>515</v>
      </c>
      <c r="D17" s="167" t="s">
        <v>531</v>
      </c>
      <c r="E17" s="166" t="s">
        <v>518</v>
      </c>
      <c r="F17" s="168">
        <v>1</v>
      </c>
      <c r="G17" s="168" t="s">
        <v>520</v>
      </c>
      <c r="H17" s="168">
        <v>2500</v>
      </c>
      <c r="I17" s="168">
        <f t="shared" si="0"/>
        <v>2500</v>
      </c>
      <c r="J17" s="169"/>
      <c r="K17" s="169"/>
      <c r="L17" s="169"/>
      <c r="M17" s="166" t="s">
        <v>523</v>
      </c>
      <c r="N17" s="169"/>
      <c r="O17" s="169"/>
      <c r="P17" s="169"/>
    </row>
    <row r="18" spans="1:16" ht="18.75" customHeight="1">
      <c r="A18" s="166">
        <v>331081</v>
      </c>
      <c r="B18" s="166" t="s">
        <v>514</v>
      </c>
      <c r="C18" s="166" t="s">
        <v>515</v>
      </c>
      <c r="D18" s="167" t="s">
        <v>538</v>
      </c>
      <c r="E18" s="166" t="s">
        <v>571</v>
      </c>
      <c r="F18" s="168">
        <v>1</v>
      </c>
      <c r="G18" s="168" t="s">
        <v>521</v>
      </c>
      <c r="H18" s="168">
        <v>7000</v>
      </c>
      <c r="I18" s="168">
        <f t="shared" si="0"/>
        <v>7000</v>
      </c>
      <c r="J18" s="169"/>
      <c r="K18" s="169"/>
      <c r="L18" s="169"/>
      <c r="M18" s="166" t="s">
        <v>523</v>
      </c>
      <c r="N18" s="169"/>
      <c r="O18" s="169"/>
      <c r="P18" s="169"/>
    </row>
    <row r="19" spans="1:16" ht="18.75" customHeight="1">
      <c r="A19" s="166">
        <v>331081</v>
      </c>
      <c r="B19" s="166" t="s">
        <v>514</v>
      </c>
      <c r="C19" s="166" t="s">
        <v>515</v>
      </c>
      <c r="D19" s="167" t="s">
        <v>539</v>
      </c>
      <c r="E19" s="166" t="s">
        <v>571</v>
      </c>
      <c r="F19" s="168">
        <v>3</v>
      </c>
      <c r="G19" s="168" t="s">
        <v>521</v>
      </c>
      <c r="H19" s="168">
        <v>10000</v>
      </c>
      <c r="I19" s="168">
        <f t="shared" si="0"/>
        <v>30000</v>
      </c>
      <c r="J19" s="169"/>
      <c r="K19" s="169"/>
      <c r="L19" s="169"/>
      <c r="M19" s="166" t="s">
        <v>523</v>
      </c>
      <c r="N19" s="169"/>
      <c r="O19" s="169"/>
      <c r="P19" s="169"/>
    </row>
    <row r="20" spans="1:16" ht="18.75" customHeight="1">
      <c r="A20" s="166">
        <v>331081</v>
      </c>
      <c r="B20" s="166" t="s">
        <v>514</v>
      </c>
      <c r="C20" s="166" t="s">
        <v>515</v>
      </c>
      <c r="D20" s="167" t="s">
        <v>540</v>
      </c>
      <c r="E20" s="166" t="s">
        <v>571</v>
      </c>
      <c r="F20" s="168">
        <v>1</v>
      </c>
      <c r="G20" s="168" t="s">
        <v>521</v>
      </c>
      <c r="H20" s="168">
        <v>2000</v>
      </c>
      <c r="I20" s="168">
        <f t="shared" si="0"/>
        <v>2000</v>
      </c>
      <c r="J20" s="169"/>
      <c r="K20" s="169"/>
      <c r="L20" s="169"/>
      <c r="M20" s="166" t="s">
        <v>523</v>
      </c>
      <c r="N20" s="169"/>
      <c r="O20" s="169"/>
      <c r="P20" s="169"/>
    </row>
    <row r="21" spans="1:16" ht="18.75" customHeight="1">
      <c r="A21" s="166">
        <v>331081</v>
      </c>
      <c r="B21" s="166" t="s">
        <v>514</v>
      </c>
      <c r="C21" s="166" t="s">
        <v>515</v>
      </c>
      <c r="D21" s="167" t="s">
        <v>541</v>
      </c>
      <c r="E21" s="166" t="s">
        <v>571</v>
      </c>
      <c r="F21" s="168">
        <v>1</v>
      </c>
      <c r="G21" s="168" t="s">
        <v>521</v>
      </c>
      <c r="H21" s="168">
        <v>6000</v>
      </c>
      <c r="I21" s="168">
        <f t="shared" si="0"/>
        <v>6000</v>
      </c>
      <c r="J21" s="169"/>
      <c r="K21" s="169"/>
      <c r="L21" s="169"/>
      <c r="M21" s="166" t="s">
        <v>523</v>
      </c>
      <c r="N21" s="169"/>
      <c r="O21" s="169"/>
      <c r="P21" s="169"/>
    </row>
    <row r="22" spans="1:16" ht="18.75" customHeight="1">
      <c r="A22" s="166">
        <v>331081</v>
      </c>
      <c r="B22" s="166" t="s">
        <v>514</v>
      </c>
      <c r="C22" s="166" t="s">
        <v>515</v>
      </c>
      <c r="D22" s="167" t="s">
        <v>542</v>
      </c>
      <c r="E22" s="166" t="s">
        <v>571</v>
      </c>
      <c r="F22" s="168">
        <v>1</v>
      </c>
      <c r="G22" s="168" t="s">
        <v>521</v>
      </c>
      <c r="H22" s="168">
        <v>11000</v>
      </c>
      <c r="I22" s="168">
        <f t="shared" si="0"/>
        <v>11000</v>
      </c>
      <c r="J22" s="169"/>
      <c r="K22" s="169"/>
      <c r="L22" s="169"/>
      <c r="M22" s="166" t="s">
        <v>523</v>
      </c>
      <c r="N22" s="169"/>
      <c r="O22" s="169"/>
      <c r="P22" s="169"/>
    </row>
    <row r="23" spans="1:16" ht="18.75" customHeight="1">
      <c r="A23" s="166">
        <v>331081</v>
      </c>
      <c r="B23" s="166" t="s">
        <v>514</v>
      </c>
      <c r="C23" s="166" t="s">
        <v>515</v>
      </c>
      <c r="D23" s="167" t="s">
        <v>543</v>
      </c>
      <c r="E23" s="166" t="s">
        <v>518</v>
      </c>
      <c r="F23" s="168">
        <v>5</v>
      </c>
      <c r="G23" s="168" t="s">
        <v>521</v>
      </c>
      <c r="H23" s="168">
        <v>5000</v>
      </c>
      <c r="I23" s="168">
        <f t="shared" si="0"/>
        <v>25000</v>
      </c>
      <c r="J23" s="169"/>
      <c r="K23" s="169"/>
      <c r="L23" s="169"/>
      <c r="M23" s="166" t="s">
        <v>523</v>
      </c>
      <c r="N23" s="169"/>
      <c r="O23" s="169"/>
      <c r="P23" s="169"/>
    </row>
    <row r="24" spans="1:16" ht="18.75" customHeight="1">
      <c r="A24" s="166">
        <v>331081</v>
      </c>
      <c r="B24" s="166" t="s">
        <v>514</v>
      </c>
      <c r="C24" s="166" t="s">
        <v>515</v>
      </c>
      <c r="D24" s="167" t="s">
        <v>544</v>
      </c>
      <c r="E24" s="166" t="s">
        <v>571</v>
      </c>
      <c r="F24" s="168">
        <v>1</v>
      </c>
      <c r="G24" s="168" t="s">
        <v>545</v>
      </c>
      <c r="H24" s="168">
        <v>1000</v>
      </c>
      <c r="I24" s="168">
        <f t="shared" si="0"/>
        <v>1000</v>
      </c>
      <c r="J24" s="169"/>
      <c r="K24" s="169"/>
      <c r="L24" s="169"/>
      <c r="M24" s="166" t="s">
        <v>523</v>
      </c>
      <c r="N24" s="169"/>
      <c r="O24" s="169"/>
      <c r="P24" s="169"/>
    </row>
    <row r="25" spans="1:16" ht="18.75" customHeight="1">
      <c r="A25" s="166">
        <v>331081</v>
      </c>
      <c r="B25" s="166" t="s">
        <v>514</v>
      </c>
      <c r="C25" s="166" t="s">
        <v>515</v>
      </c>
      <c r="D25" s="167" t="s">
        <v>546</v>
      </c>
      <c r="E25" s="166" t="s">
        <v>518</v>
      </c>
      <c r="F25" s="168">
        <v>1</v>
      </c>
      <c r="G25" s="168" t="s">
        <v>519</v>
      </c>
      <c r="H25" s="168">
        <v>1000</v>
      </c>
      <c r="I25" s="168">
        <f t="shared" si="0"/>
        <v>1000</v>
      </c>
      <c r="J25" s="169"/>
      <c r="K25" s="169"/>
      <c r="L25" s="169"/>
      <c r="M25" s="166" t="s">
        <v>523</v>
      </c>
      <c r="N25" s="169"/>
      <c r="O25" s="169"/>
      <c r="P25" s="169"/>
    </row>
    <row r="26" spans="1:16" ht="18.75" customHeight="1">
      <c r="A26" s="166">
        <v>331081</v>
      </c>
      <c r="B26" s="166" t="s">
        <v>514</v>
      </c>
      <c r="C26" s="166" t="s">
        <v>515</v>
      </c>
      <c r="D26" s="167" t="s">
        <v>572</v>
      </c>
      <c r="E26" s="166" t="s">
        <v>571</v>
      </c>
      <c r="F26" s="168">
        <v>1</v>
      </c>
      <c r="G26" s="168" t="s">
        <v>522</v>
      </c>
      <c r="H26" s="168">
        <v>5000</v>
      </c>
      <c r="I26" s="168">
        <f t="shared" si="0"/>
        <v>5000</v>
      </c>
      <c r="J26" s="169"/>
      <c r="K26" s="169"/>
      <c r="L26" s="169"/>
      <c r="M26" s="166" t="s">
        <v>523</v>
      </c>
      <c r="N26" s="169"/>
      <c r="O26" s="169"/>
      <c r="P26" s="169"/>
    </row>
    <row r="27" spans="1:16" ht="18.75" customHeight="1">
      <c r="A27" s="166">
        <v>331081</v>
      </c>
      <c r="B27" s="166" t="s">
        <v>514</v>
      </c>
      <c r="C27" s="166" t="s">
        <v>515</v>
      </c>
      <c r="D27" s="167" t="s">
        <v>549</v>
      </c>
      <c r="E27" s="166" t="s">
        <v>571</v>
      </c>
      <c r="F27" s="168">
        <v>2</v>
      </c>
      <c r="G27" s="168" t="s">
        <v>522</v>
      </c>
      <c r="H27" s="168">
        <v>3600</v>
      </c>
      <c r="I27" s="168">
        <f t="shared" si="0"/>
        <v>7200</v>
      </c>
      <c r="J27" s="169"/>
      <c r="K27" s="169"/>
      <c r="L27" s="169"/>
      <c r="M27" s="166" t="s">
        <v>523</v>
      </c>
      <c r="N27" s="169"/>
      <c r="O27" s="169"/>
      <c r="P27" s="169"/>
    </row>
    <row r="28" spans="1:16" ht="18.75" customHeight="1">
      <c r="A28" s="166">
        <v>331081</v>
      </c>
      <c r="B28" s="166" t="s">
        <v>514</v>
      </c>
      <c r="C28" s="166" t="s">
        <v>515</v>
      </c>
      <c r="D28" s="167" t="s">
        <v>550</v>
      </c>
      <c r="E28" s="166" t="s">
        <v>571</v>
      </c>
      <c r="F28" s="168">
        <v>2</v>
      </c>
      <c r="G28" s="168" t="s">
        <v>522</v>
      </c>
      <c r="H28" s="168">
        <v>5000</v>
      </c>
      <c r="I28" s="168">
        <f t="shared" si="0"/>
        <v>10000</v>
      </c>
      <c r="J28" s="169"/>
      <c r="K28" s="169"/>
      <c r="L28" s="169"/>
      <c r="M28" s="166" t="s">
        <v>523</v>
      </c>
      <c r="N28" s="169"/>
      <c r="O28" s="169"/>
      <c r="P28" s="169"/>
    </row>
    <row r="29" spans="1:16" ht="18.75" customHeight="1">
      <c r="A29" s="166">
        <v>331081</v>
      </c>
      <c r="B29" s="166" t="s">
        <v>514</v>
      </c>
      <c r="C29" s="166" t="s">
        <v>515</v>
      </c>
      <c r="D29" s="167" t="s">
        <v>551</v>
      </c>
      <c r="E29" s="166" t="s">
        <v>571</v>
      </c>
      <c r="F29" s="168">
        <v>5</v>
      </c>
      <c r="G29" s="168" t="s">
        <v>519</v>
      </c>
      <c r="H29" s="168">
        <v>5200</v>
      </c>
      <c r="I29" s="168">
        <f t="shared" si="0"/>
        <v>26000</v>
      </c>
      <c r="J29" s="169"/>
      <c r="K29" s="169"/>
      <c r="L29" s="169"/>
      <c r="M29" s="166" t="s">
        <v>523</v>
      </c>
      <c r="N29" s="169"/>
      <c r="O29" s="169"/>
      <c r="P29" s="169"/>
    </row>
    <row r="30" spans="1:16" ht="18.75" customHeight="1">
      <c r="A30" s="166">
        <v>331081</v>
      </c>
      <c r="B30" s="166" t="s">
        <v>514</v>
      </c>
      <c r="C30" s="166" t="s">
        <v>515</v>
      </c>
      <c r="D30" s="219" t="s">
        <v>552</v>
      </c>
      <c r="E30" s="166" t="s">
        <v>571</v>
      </c>
      <c r="F30" s="222">
        <v>5</v>
      </c>
      <c r="G30" s="168" t="s">
        <v>554</v>
      </c>
      <c r="H30" s="222">
        <v>2000</v>
      </c>
      <c r="I30" s="168">
        <f t="shared" si="0"/>
        <v>10000</v>
      </c>
      <c r="J30" s="97"/>
      <c r="K30" s="97"/>
      <c r="L30" s="97"/>
      <c r="M30" s="166" t="s">
        <v>523</v>
      </c>
      <c r="N30" s="97"/>
      <c r="O30" s="97"/>
      <c r="P30" s="97"/>
    </row>
    <row r="31" spans="1:16" ht="18.75" customHeight="1">
      <c r="A31" s="166">
        <v>331081</v>
      </c>
      <c r="B31" s="166" t="s">
        <v>514</v>
      </c>
      <c r="C31" s="166" t="s">
        <v>515</v>
      </c>
      <c r="D31" s="219" t="s">
        <v>553</v>
      </c>
      <c r="E31" s="166" t="s">
        <v>571</v>
      </c>
      <c r="F31" s="222">
        <v>2</v>
      </c>
      <c r="G31" s="221" t="s">
        <v>547</v>
      </c>
      <c r="H31" s="222">
        <v>500</v>
      </c>
      <c r="I31" s="168">
        <f t="shared" si="0"/>
        <v>1000</v>
      </c>
      <c r="J31" s="97"/>
      <c r="K31" s="97"/>
      <c r="L31" s="97"/>
      <c r="M31" s="166" t="s">
        <v>523</v>
      </c>
      <c r="N31" s="97"/>
      <c r="O31" s="97"/>
      <c r="P31" s="97"/>
    </row>
    <row r="32" spans="1:16" ht="18.75" customHeight="1">
      <c r="A32" s="166">
        <v>331081</v>
      </c>
      <c r="B32" s="166" t="s">
        <v>514</v>
      </c>
      <c r="C32" s="166" t="s">
        <v>515</v>
      </c>
      <c r="D32" s="219" t="s">
        <v>555</v>
      </c>
      <c r="E32" s="166" t="s">
        <v>571</v>
      </c>
      <c r="F32" s="222">
        <v>1</v>
      </c>
      <c r="G32" s="221" t="s">
        <v>547</v>
      </c>
      <c r="H32" s="222">
        <v>3500</v>
      </c>
      <c r="I32" s="168">
        <f t="shared" si="0"/>
        <v>3500</v>
      </c>
      <c r="J32" s="97"/>
      <c r="K32" s="97"/>
      <c r="L32" s="97"/>
      <c r="M32" s="166" t="s">
        <v>523</v>
      </c>
      <c r="N32" s="97"/>
      <c r="O32" s="97"/>
      <c r="P32" s="97"/>
    </row>
    <row r="33" spans="1:16" ht="18.75" customHeight="1">
      <c r="A33" s="166">
        <v>331081</v>
      </c>
      <c r="B33" s="166" t="s">
        <v>514</v>
      </c>
      <c r="C33" s="166" t="s">
        <v>515</v>
      </c>
      <c r="D33" s="219" t="s">
        <v>556</v>
      </c>
      <c r="E33" s="166" t="s">
        <v>571</v>
      </c>
      <c r="F33" s="222">
        <v>1</v>
      </c>
      <c r="G33" s="221" t="s">
        <v>557</v>
      </c>
      <c r="H33" s="222">
        <v>6000</v>
      </c>
      <c r="I33" s="168">
        <f t="shared" si="0"/>
        <v>6000</v>
      </c>
      <c r="J33" s="97"/>
      <c r="K33" s="97"/>
      <c r="L33" s="97"/>
      <c r="M33" s="166" t="s">
        <v>523</v>
      </c>
      <c r="N33" s="97"/>
      <c r="O33" s="97"/>
      <c r="P33" s="97"/>
    </row>
    <row r="34" spans="1:16" ht="18.75" customHeight="1">
      <c r="A34" s="166">
        <v>331081</v>
      </c>
      <c r="B34" s="166" t="s">
        <v>514</v>
      </c>
      <c r="C34" s="166" t="s">
        <v>515</v>
      </c>
      <c r="D34" s="219" t="s">
        <v>558</v>
      </c>
      <c r="E34" s="166" t="s">
        <v>571</v>
      </c>
      <c r="F34" s="222">
        <v>5</v>
      </c>
      <c r="G34" s="221" t="s">
        <v>522</v>
      </c>
      <c r="H34" s="222">
        <v>1000</v>
      </c>
      <c r="I34" s="168">
        <f t="shared" si="0"/>
        <v>5000</v>
      </c>
      <c r="J34" s="97"/>
      <c r="K34" s="97"/>
      <c r="L34" s="97"/>
      <c r="M34" s="166" t="s">
        <v>523</v>
      </c>
      <c r="N34" s="97"/>
      <c r="O34" s="97"/>
      <c r="P34" s="97"/>
    </row>
    <row r="35" spans="1:16" ht="18.75" customHeight="1">
      <c r="A35" s="166">
        <v>331081</v>
      </c>
      <c r="B35" s="166" t="s">
        <v>514</v>
      </c>
      <c r="C35" s="166" t="s">
        <v>515</v>
      </c>
      <c r="D35" s="219" t="s">
        <v>559</v>
      </c>
      <c r="E35" s="166" t="s">
        <v>571</v>
      </c>
      <c r="F35" s="222">
        <v>1</v>
      </c>
      <c r="G35" s="221" t="s">
        <v>547</v>
      </c>
      <c r="H35" s="222">
        <v>60000</v>
      </c>
      <c r="I35" s="168">
        <f t="shared" si="0"/>
        <v>60000</v>
      </c>
      <c r="J35" s="97"/>
      <c r="K35" s="97"/>
      <c r="L35" s="97"/>
      <c r="M35" s="166" t="s">
        <v>523</v>
      </c>
      <c r="N35" s="97"/>
      <c r="O35" s="97"/>
      <c r="P35" s="97"/>
    </row>
    <row r="36" spans="1:16" ht="18.75" customHeight="1">
      <c r="A36" s="166">
        <v>331081</v>
      </c>
      <c r="B36" s="166" t="s">
        <v>514</v>
      </c>
      <c r="C36" s="166" t="s">
        <v>515</v>
      </c>
      <c r="D36" s="219" t="s">
        <v>560</v>
      </c>
      <c r="E36" s="166" t="s">
        <v>571</v>
      </c>
      <c r="F36" s="222">
        <v>15</v>
      </c>
      <c r="G36" s="221" t="s">
        <v>522</v>
      </c>
      <c r="H36" s="222">
        <v>667</v>
      </c>
      <c r="I36" s="168">
        <v>10000</v>
      </c>
      <c r="J36" s="97"/>
      <c r="K36" s="97"/>
      <c r="L36" s="97"/>
      <c r="M36" s="166" t="s">
        <v>523</v>
      </c>
      <c r="N36" s="97"/>
      <c r="O36" s="97"/>
      <c r="P36" s="97"/>
    </row>
    <row r="37" spans="1:16" ht="18.75" customHeight="1">
      <c r="A37" s="166">
        <v>331081</v>
      </c>
      <c r="B37" s="166" t="s">
        <v>514</v>
      </c>
      <c r="C37" s="166" t="s">
        <v>515</v>
      </c>
      <c r="D37" s="219" t="s">
        <v>561</v>
      </c>
      <c r="E37" s="166" t="s">
        <v>571</v>
      </c>
      <c r="F37" s="222">
        <v>1</v>
      </c>
      <c r="G37" s="221" t="s">
        <v>557</v>
      </c>
      <c r="H37" s="222">
        <v>3000</v>
      </c>
      <c r="I37" s="168">
        <f t="shared" si="0"/>
        <v>3000</v>
      </c>
      <c r="J37" s="97"/>
      <c r="K37" s="97"/>
      <c r="L37" s="97"/>
      <c r="M37" s="166" t="s">
        <v>523</v>
      </c>
      <c r="N37" s="97"/>
      <c r="O37" s="97"/>
      <c r="P37" s="97"/>
    </row>
    <row r="38" spans="1:16" ht="18.75" customHeight="1">
      <c r="A38" s="166">
        <v>331081</v>
      </c>
      <c r="B38" s="166" t="s">
        <v>514</v>
      </c>
      <c r="C38" s="166" t="s">
        <v>515</v>
      </c>
      <c r="D38" s="219" t="s">
        <v>562</v>
      </c>
      <c r="E38" s="166" t="s">
        <v>571</v>
      </c>
      <c r="F38" s="222">
        <v>1</v>
      </c>
      <c r="G38" s="221" t="s">
        <v>547</v>
      </c>
      <c r="H38" s="222">
        <v>15000</v>
      </c>
      <c r="I38" s="168">
        <f t="shared" si="0"/>
        <v>15000</v>
      </c>
      <c r="J38" s="97"/>
      <c r="K38" s="97"/>
      <c r="L38" s="97"/>
      <c r="M38" s="166" t="s">
        <v>523</v>
      </c>
      <c r="N38" s="97"/>
      <c r="O38" s="97"/>
      <c r="P38" s="97"/>
    </row>
    <row r="39" spans="1:16" ht="18.75" customHeight="1">
      <c r="A39" s="166">
        <v>331081</v>
      </c>
      <c r="B39" s="166" t="s">
        <v>514</v>
      </c>
      <c r="C39" s="166" t="s">
        <v>515</v>
      </c>
      <c r="D39" s="219" t="s">
        <v>563</v>
      </c>
      <c r="E39" s="166" t="s">
        <v>571</v>
      </c>
      <c r="F39" s="222">
        <v>1</v>
      </c>
      <c r="G39" s="221" t="s">
        <v>564</v>
      </c>
      <c r="H39" s="222">
        <v>284600</v>
      </c>
      <c r="I39" s="168">
        <f t="shared" si="0"/>
        <v>284600</v>
      </c>
      <c r="J39" s="97"/>
      <c r="K39" s="97"/>
      <c r="L39" s="97"/>
      <c r="M39" s="166" t="s">
        <v>523</v>
      </c>
      <c r="N39" s="97"/>
      <c r="O39" s="97"/>
      <c r="P39" s="97"/>
    </row>
    <row r="40" spans="1:16" ht="18.75" customHeight="1">
      <c r="A40" s="166">
        <v>331081</v>
      </c>
      <c r="B40" s="166" t="s">
        <v>514</v>
      </c>
      <c r="C40" s="166" t="s">
        <v>515</v>
      </c>
      <c r="D40" s="220" t="s">
        <v>548</v>
      </c>
      <c r="E40" s="166" t="s">
        <v>571</v>
      </c>
      <c r="F40" s="99">
        <v>70</v>
      </c>
      <c r="G40" s="221" t="s">
        <v>547</v>
      </c>
      <c r="H40" s="221">
        <v>380</v>
      </c>
      <c r="I40" s="168">
        <f t="shared" si="0"/>
        <v>26600</v>
      </c>
      <c r="J40" s="97"/>
      <c r="K40" s="97"/>
      <c r="L40" s="97"/>
      <c r="M40" s="166" t="s">
        <v>523</v>
      </c>
      <c r="N40" s="97"/>
      <c r="O40" s="97"/>
      <c r="P40" s="97"/>
    </row>
    <row r="41" spans="1:16" ht="18.75" customHeight="1">
      <c r="A41" s="166">
        <v>331081</v>
      </c>
      <c r="B41" s="166" t="s">
        <v>514</v>
      </c>
      <c r="C41" s="166" t="s">
        <v>515</v>
      </c>
      <c r="D41" s="220" t="s">
        <v>517</v>
      </c>
      <c r="E41" s="166" t="s">
        <v>571</v>
      </c>
      <c r="F41" s="99">
        <v>48</v>
      </c>
      <c r="G41" s="221" t="s">
        <v>547</v>
      </c>
      <c r="H41" s="222">
        <v>2000</v>
      </c>
      <c r="I41" s="168">
        <f t="shared" si="0"/>
        <v>96000</v>
      </c>
      <c r="J41" s="97"/>
      <c r="K41" s="97"/>
      <c r="L41" s="97"/>
      <c r="M41" s="166" t="s">
        <v>523</v>
      </c>
      <c r="N41" s="97"/>
      <c r="O41" s="97"/>
      <c r="P41" s="97"/>
    </row>
    <row r="42" spans="1:16" ht="18.75" customHeight="1">
      <c r="A42" s="166">
        <v>331081</v>
      </c>
      <c r="B42" s="166" t="s">
        <v>514</v>
      </c>
      <c r="C42" s="166" t="s">
        <v>515</v>
      </c>
      <c r="D42" s="220" t="s">
        <v>568</v>
      </c>
      <c r="E42" s="166" t="s">
        <v>571</v>
      </c>
      <c r="F42" s="99">
        <v>1</v>
      </c>
      <c r="G42" s="221" t="s">
        <v>554</v>
      </c>
      <c r="H42" s="222">
        <v>170000</v>
      </c>
      <c r="I42" s="168">
        <f t="shared" si="0"/>
        <v>170000</v>
      </c>
      <c r="J42" s="97"/>
      <c r="K42" s="97"/>
      <c r="L42" s="97"/>
      <c r="M42" s="166" t="s">
        <v>523</v>
      </c>
      <c r="N42" s="97"/>
      <c r="O42" s="97"/>
      <c r="P42" s="97"/>
    </row>
    <row r="43" spans="1:16" ht="18.75" customHeight="1">
      <c r="A43" s="166">
        <v>331081</v>
      </c>
      <c r="B43" s="166" t="s">
        <v>514</v>
      </c>
      <c r="C43" s="166" t="s">
        <v>515</v>
      </c>
      <c r="D43" s="220" t="s">
        <v>567</v>
      </c>
      <c r="E43" s="166" t="s">
        <v>571</v>
      </c>
      <c r="F43" s="99">
        <v>1</v>
      </c>
      <c r="G43" s="221" t="s">
        <v>554</v>
      </c>
      <c r="H43" s="222">
        <v>180000</v>
      </c>
      <c r="I43" s="168">
        <f t="shared" si="0"/>
        <v>180000</v>
      </c>
      <c r="J43" s="97"/>
      <c r="K43" s="97"/>
      <c r="L43" s="97"/>
      <c r="M43" s="166" t="s">
        <v>523</v>
      </c>
      <c r="N43" s="97"/>
      <c r="O43" s="97"/>
      <c r="P43" s="97"/>
    </row>
    <row r="44" spans="1:16" ht="18.75" customHeight="1">
      <c r="A44" s="166">
        <v>331081</v>
      </c>
      <c r="B44" s="166" t="s">
        <v>514</v>
      </c>
      <c r="C44" s="166" t="s">
        <v>515</v>
      </c>
      <c r="D44" s="220" t="s">
        <v>565</v>
      </c>
      <c r="E44" s="166" t="s">
        <v>571</v>
      </c>
      <c r="F44" s="222">
        <v>500</v>
      </c>
      <c r="G44" s="221" t="s">
        <v>566</v>
      </c>
      <c r="H44" s="222">
        <v>250</v>
      </c>
      <c r="I44" s="168">
        <f t="shared" si="0"/>
        <v>125000</v>
      </c>
      <c r="J44" s="97"/>
      <c r="K44" s="97"/>
      <c r="L44" s="97"/>
      <c r="M44" s="166" t="s">
        <v>523</v>
      </c>
      <c r="N44" s="97"/>
      <c r="O44" s="97"/>
      <c r="P44" s="97"/>
    </row>
    <row r="45" spans="1:16" ht="18.75" customHeight="1">
      <c r="A45" s="166">
        <v>331081</v>
      </c>
      <c r="B45" s="166" t="s">
        <v>514</v>
      </c>
      <c r="C45" s="166" t="s">
        <v>515</v>
      </c>
      <c r="D45" s="220" t="s">
        <v>569</v>
      </c>
      <c r="E45" s="166" t="s">
        <v>571</v>
      </c>
      <c r="F45" s="235">
        <v>2</v>
      </c>
      <c r="G45" s="221" t="s">
        <v>554</v>
      </c>
      <c r="H45" s="222">
        <v>70000</v>
      </c>
      <c r="I45" s="168">
        <f t="shared" si="0"/>
        <v>140000</v>
      </c>
      <c r="J45" s="97"/>
      <c r="K45" s="97"/>
      <c r="L45" s="97"/>
      <c r="M45" s="166" t="s">
        <v>523</v>
      </c>
      <c r="N45" s="97"/>
      <c r="O45" s="97"/>
      <c r="P45" s="97"/>
    </row>
    <row r="46" spans="1:16" ht="18.75" customHeight="1">
      <c r="A46" s="166">
        <v>331081</v>
      </c>
      <c r="B46" s="166" t="s">
        <v>514</v>
      </c>
      <c r="C46" s="166" t="s">
        <v>515</v>
      </c>
      <c r="D46" s="220" t="s">
        <v>573</v>
      </c>
      <c r="E46" s="166" t="s">
        <v>571</v>
      </c>
      <c r="F46" s="235">
        <v>1</v>
      </c>
      <c r="G46" s="221" t="s">
        <v>554</v>
      </c>
      <c r="H46" s="222">
        <v>2000000</v>
      </c>
      <c r="I46" s="168">
        <f t="shared" si="0"/>
        <v>2000000</v>
      </c>
      <c r="J46" s="97"/>
      <c r="K46" s="97"/>
      <c r="L46" s="97"/>
      <c r="M46" s="166" t="s">
        <v>523</v>
      </c>
      <c r="N46" s="97"/>
      <c r="O46" s="97"/>
      <c r="P46" s="97"/>
    </row>
    <row r="47" spans="1:16" ht="18.75" customHeight="1">
      <c r="A47" s="166">
        <v>331081</v>
      </c>
      <c r="B47" s="166" t="s">
        <v>514</v>
      </c>
      <c r="C47" s="166" t="s">
        <v>515</v>
      </c>
      <c r="D47" s="220" t="s">
        <v>570</v>
      </c>
      <c r="E47" s="166" t="s">
        <v>571</v>
      </c>
      <c r="F47" s="235">
        <v>1</v>
      </c>
      <c r="G47" s="221" t="s">
        <v>554</v>
      </c>
      <c r="H47" s="222">
        <v>1800000</v>
      </c>
      <c r="I47" s="168">
        <f t="shared" si="0"/>
        <v>1800000</v>
      </c>
      <c r="J47" s="97"/>
      <c r="K47" s="97"/>
      <c r="L47" s="97"/>
      <c r="M47" s="166" t="s">
        <v>523</v>
      </c>
      <c r="N47" s="97"/>
      <c r="O47" s="97"/>
      <c r="P47" s="97"/>
    </row>
    <row r="48" spans="1:16" ht="18.75" customHeight="1">
      <c r="A48" s="166">
        <v>331081</v>
      </c>
      <c r="B48" s="166" t="s">
        <v>514</v>
      </c>
      <c r="C48" s="166" t="s">
        <v>515</v>
      </c>
      <c r="D48" s="167" t="s">
        <v>536</v>
      </c>
      <c r="E48" s="166" t="s">
        <v>571</v>
      </c>
      <c r="F48" s="168">
        <v>1</v>
      </c>
      <c r="G48" s="168" t="s">
        <v>521</v>
      </c>
      <c r="H48" s="168">
        <v>5000</v>
      </c>
      <c r="I48" s="168">
        <f>SUM(F48*H48)</f>
        <v>5000</v>
      </c>
      <c r="J48" s="169"/>
      <c r="K48" s="169"/>
      <c r="L48" s="169"/>
      <c r="M48" s="166" t="s">
        <v>523</v>
      </c>
      <c r="N48" s="169"/>
      <c r="O48" s="169"/>
      <c r="P48" s="169"/>
    </row>
    <row r="49" spans="1:16" ht="18.75" customHeight="1">
      <c r="A49" s="166">
        <v>331081</v>
      </c>
      <c r="B49" s="166" t="s">
        <v>514</v>
      </c>
      <c r="C49" s="166" t="s">
        <v>515</v>
      </c>
      <c r="D49" s="167" t="s">
        <v>537</v>
      </c>
      <c r="E49" s="166" t="s">
        <v>571</v>
      </c>
      <c r="F49" s="168">
        <v>2</v>
      </c>
      <c r="G49" s="168" t="s">
        <v>521</v>
      </c>
      <c r="H49" s="168">
        <v>5000</v>
      </c>
      <c r="I49" s="168">
        <f>SUM(F49*H49)</f>
        <v>10000</v>
      </c>
      <c r="J49" s="169"/>
      <c r="K49" s="169"/>
      <c r="L49" s="169"/>
      <c r="M49" s="166" t="s">
        <v>523</v>
      </c>
      <c r="N49" s="169"/>
      <c r="O49" s="169"/>
      <c r="P49" s="169"/>
    </row>
    <row r="50" spans="1:16" ht="14.25">
      <c r="A50" s="97"/>
      <c r="B50" s="97"/>
      <c r="C50" s="97"/>
      <c r="D50" s="220" t="s">
        <v>71</v>
      </c>
      <c r="E50" s="168"/>
      <c r="F50" s="235"/>
      <c r="G50" s="221"/>
      <c r="H50" s="222"/>
      <c r="I50" s="168">
        <f>SUM(I6:I49)</f>
        <v>5605700</v>
      </c>
      <c r="J50" s="97"/>
      <c r="K50" s="97"/>
      <c r="L50" s="97"/>
      <c r="M50" s="166"/>
      <c r="N50" s="97"/>
      <c r="O50" s="97"/>
      <c r="P50" s="97"/>
    </row>
    <row r="51" spans="4:13" ht="14.25">
      <c r="D51" s="223"/>
      <c r="E51" s="224"/>
      <c r="F51" s="236"/>
      <c r="G51" s="238"/>
      <c r="H51" s="234"/>
      <c r="I51" s="224"/>
      <c r="M51" s="237"/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10.875" style="109" customWidth="1"/>
    <col min="2" max="19" width="5.625" style="109" customWidth="1"/>
    <col min="20" max="20" width="7.875" style="109" customWidth="1"/>
    <col min="21" max="28" width="5.625" style="109" customWidth="1"/>
    <col min="29" max="29" width="7.00390625" style="109" customWidth="1"/>
    <col min="30" max="16384" width="9.00390625" style="109" customWidth="1"/>
  </cols>
  <sheetData>
    <row r="1" ht="14.25">
      <c r="A1" t="s">
        <v>489</v>
      </c>
    </row>
    <row r="2" spans="1:29" ht="14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ht="34.5" customHeight="1">
      <c r="A3" s="292" t="s">
        <v>399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</row>
    <row r="4" spans="1:29" ht="32.25" customHeight="1">
      <c r="A4" s="293" t="s">
        <v>574</v>
      </c>
      <c r="B4" s="293"/>
      <c r="C4" s="293"/>
      <c r="D4" s="110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2" t="s">
        <v>252</v>
      </c>
    </row>
    <row r="5" spans="1:29" ht="28.5" customHeight="1">
      <c r="A5" s="286" t="s">
        <v>390</v>
      </c>
      <c r="B5" s="286" t="s">
        <v>391</v>
      </c>
      <c r="C5" s="286"/>
      <c r="D5" s="286"/>
      <c r="E5" s="286"/>
      <c r="F5" s="286" t="s">
        <v>392</v>
      </c>
      <c r="G5" s="286"/>
      <c r="H5" s="286"/>
      <c r="I5" s="286"/>
      <c r="J5" s="286"/>
      <c r="K5" s="286"/>
      <c r="L5" s="286"/>
      <c r="M5" s="286" t="s">
        <v>393</v>
      </c>
      <c r="N5" s="286"/>
      <c r="O5" s="286"/>
      <c r="P5" s="286"/>
      <c r="Q5" s="286" t="s">
        <v>394</v>
      </c>
      <c r="R5" s="286"/>
      <c r="S5" s="286"/>
      <c r="T5" s="286"/>
      <c r="U5" s="286"/>
      <c r="V5" s="287" t="s">
        <v>388</v>
      </c>
      <c r="W5" s="288"/>
      <c r="X5" s="287" t="s">
        <v>389</v>
      </c>
      <c r="Y5" s="288"/>
      <c r="Z5" s="287" t="s">
        <v>400</v>
      </c>
      <c r="AA5" s="289"/>
      <c r="AB5" s="288"/>
      <c r="AC5" s="286" t="s">
        <v>395</v>
      </c>
    </row>
    <row r="6" spans="1:29" ht="14.25" customHeight="1">
      <c r="A6" s="286"/>
      <c r="B6" s="286" t="s">
        <v>420</v>
      </c>
      <c r="C6" s="286" t="s">
        <v>422</v>
      </c>
      <c r="D6" s="286" t="s">
        <v>431</v>
      </c>
      <c r="E6" s="286" t="s">
        <v>432</v>
      </c>
      <c r="F6" s="286" t="s">
        <v>420</v>
      </c>
      <c r="G6" s="286" t="s">
        <v>422</v>
      </c>
      <c r="H6" s="290" t="s">
        <v>431</v>
      </c>
      <c r="I6" s="286" t="s">
        <v>433</v>
      </c>
      <c r="J6" s="286"/>
      <c r="K6" s="286" t="s">
        <v>396</v>
      </c>
      <c r="L6" s="286" t="s">
        <v>397</v>
      </c>
      <c r="M6" s="286" t="s">
        <v>420</v>
      </c>
      <c r="N6" s="286" t="s">
        <v>422</v>
      </c>
      <c r="O6" s="286" t="s">
        <v>431</v>
      </c>
      <c r="P6" s="286" t="s">
        <v>432</v>
      </c>
      <c r="Q6" s="286" t="s">
        <v>420</v>
      </c>
      <c r="R6" s="286" t="s">
        <v>422</v>
      </c>
      <c r="S6" s="286" t="s">
        <v>431</v>
      </c>
      <c r="T6" s="286" t="s">
        <v>432</v>
      </c>
      <c r="U6" s="286" t="s">
        <v>434</v>
      </c>
      <c r="V6" s="286" t="s">
        <v>422</v>
      </c>
      <c r="W6" s="286" t="s">
        <v>432</v>
      </c>
      <c r="X6" s="286" t="s">
        <v>422</v>
      </c>
      <c r="Y6" s="286" t="s">
        <v>432</v>
      </c>
      <c r="Z6" s="286" t="s">
        <v>422</v>
      </c>
      <c r="AA6" s="286" t="s">
        <v>432</v>
      </c>
      <c r="AB6" s="286" t="s">
        <v>435</v>
      </c>
      <c r="AC6" s="286"/>
    </row>
    <row r="7" spans="1:29" ht="171" customHeight="1">
      <c r="A7" s="286"/>
      <c r="B7" s="286"/>
      <c r="C7" s="286"/>
      <c r="D7" s="286"/>
      <c r="E7" s="286"/>
      <c r="F7" s="286"/>
      <c r="G7" s="286"/>
      <c r="H7" s="291"/>
      <c r="I7" s="113" t="s">
        <v>398</v>
      </c>
      <c r="J7" s="113" t="s">
        <v>436</v>
      </c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</row>
    <row r="8" spans="1:29" ht="111" customHeight="1">
      <c r="A8" s="114" t="s">
        <v>514</v>
      </c>
      <c r="B8" s="115">
        <v>11.881</v>
      </c>
      <c r="C8" s="115">
        <v>11.34</v>
      </c>
      <c r="D8" s="116">
        <f>C8/B8</f>
        <v>0.9544651123642791</v>
      </c>
      <c r="E8" s="115">
        <v>11.52</v>
      </c>
      <c r="F8" s="115">
        <v>15.55</v>
      </c>
      <c r="G8" s="115">
        <v>4.23</v>
      </c>
      <c r="H8" s="116">
        <f>G8/F8</f>
        <v>0.27202572347266885</v>
      </c>
      <c r="I8" s="115">
        <v>15.55</v>
      </c>
      <c r="J8" s="115"/>
      <c r="K8" s="115">
        <v>5</v>
      </c>
      <c r="L8" s="115">
        <v>3</v>
      </c>
      <c r="M8" s="115"/>
      <c r="N8" s="115"/>
      <c r="O8" s="116" t="e">
        <f>N8/M8</f>
        <v>#DIV/0!</v>
      </c>
      <c r="P8" s="115"/>
      <c r="Q8" s="115">
        <f>SUM(B8+F8)</f>
        <v>27.431</v>
      </c>
      <c r="R8" s="115">
        <f>SUM(C8+G8)</f>
        <v>15.57</v>
      </c>
      <c r="S8" s="116">
        <v>0.5676</v>
      </c>
      <c r="T8" s="117">
        <f>SUM(E8+I8)</f>
        <v>27.07</v>
      </c>
      <c r="U8" s="116">
        <v>0.0036</v>
      </c>
      <c r="V8" s="115">
        <v>9.9</v>
      </c>
      <c r="W8" s="115">
        <v>9</v>
      </c>
      <c r="X8" s="115">
        <v>12</v>
      </c>
      <c r="Y8" s="115">
        <v>12</v>
      </c>
      <c r="Z8" s="115">
        <f>R8+V8+X8</f>
        <v>37.47</v>
      </c>
      <c r="AA8" s="115">
        <f>T8+W8+Y8</f>
        <v>48.07</v>
      </c>
      <c r="AB8" s="115">
        <f>AA8/Z8-1</f>
        <v>0.28289298105150795</v>
      </c>
      <c r="AC8" s="118"/>
    </row>
    <row r="9" spans="1:29" ht="14.2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</row>
    <row r="10" spans="1:26" ht="14.2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ht="14.2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6" ht="14.2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</row>
    <row r="13" spans="1:29" ht="14.2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14.2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</row>
    <row r="15" spans="1:29" ht="14.2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</row>
    <row r="16" spans="4:20" ht="14.25">
      <c r="D16" s="119"/>
      <c r="H16" s="119"/>
      <c r="O16" s="119"/>
      <c r="S16" s="119"/>
      <c r="T16" s="119"/>
    </row>
    <row r="17" spans="4:20" ht="14.25">
      <c r="D17" s="119"/>
      <c r="H17" s="119"/>
      <c r="O17" s="119"/>
      <c r="S17" s="119"/>
      <c r="T17" s="119"/>
    </row>
    <row r="18" spans="4:20" ht="14.25">
      <c r="D18" s="119"/>
      <c r="H18" s="119"/>
      <c r="O18" s="119"/>
      <c r="S18" s="119"/>
      <c r="T18" s="119"/>
    </row>
    <row r="19" spans="4:20" ht="14.25">
      <c r="D19" s="119"/>
      <c r="H19" s="119"/>
      <c r="O19" s="119"/>
      <c r="S19" s="119"/>
      <c r="T19" s="119"/>
    </row>
    <row r="20" spans="4:20" ht="14.25">
      <c r="D20" s="119"/>
      <c r="H20" s="119"/>
      <c r="O20" s="119"/>
      <c r="S20" s="119"/>
      <c r="T20" s="119"/>
    </row>
    <row r="21" spans="4:20" ht="14.25">
      <c r="D21" s="119"/>
      <c r="H21" s="119"/>
      <c r="O21" s="119"/>
      <c r="S21" s="119"/>
      <c r="T21" s="119"/>
    </row>
    <row r="22" spans="4:20" ht="14.25">
      <c r="D22" s="119"/>
      <c r="H22" s="119"/>
      <c r="O22" s="119"/>
      <c r="S22" s="119"/>
      <c r="T22" s="119"/>
    </row>
    <row r="23" spans="4:20" ht="14.25">
      <c r="D23" s="119"/>
      <c r="H23" s="119"/>
      <c r="O23" s="119"/>
      <c r="S23" s="119"/>
      <c r="T23" s="119"/>
    </row>
    <row r="24" spans="4:20" ht="14.25">
      <c r="D24" s="119"/>
      <c r="H24" s="119"/>
      <c r="O24" s="119"/>
      <c r="S24" s="119"/>
      <c r="T24" s="119"/>
    </row>
    <row r="25" spans="4:20" ht="14.25">
      <c r="D25" s="119"/>
      <c r="H25" s="119"/>
      <c r="O25" s="119"/>
      <c r="S25" s="119"/>
      <c r="T25" s="119"/>
    </row>
    <row r="26" spans="4:20" ht="14.25">
      <c r="D26" s="119"/>
      <c r="H26" s="119"/>
      <c r="O26" s="119"/>
      <c r="S26" s="119"/>
      <c r="T26" s="119"/>
    </row>
    <row r="27" spans="4:20" ht="14.25">
      <c r="D27" s="119"/>
      <c r="H27" s="119"/>
      <c r="O27" s="119"/>
      <c r="S27" s="119"/>
      <c r="T27" s="119"/>
    </row>
    <row r="28" spans="4:8" ht="14.25">
      <c r="D28" s="119"/>
      <c r="H28" s="119"/>
    </row>
  </sheetData>
  <sheetProtection/>
  <mergeCells count="37">
    <mergeCell ref="C6:C7"/>
    <mergeCell ref="D6:D7"/>
    <mergeCell ref="N6:N7"/>
    <mergeCell ref="A3:AC3"/>
    <mergeCell ref="A4:C4"/>
    <mergeCell ref="A5:A7"/>
    <mergeCell ref="B5:E5"/>
    <mergeCell ref="F5:L5"/>
    <mergeCell ref="M5:P5"/>
    <mergeCell ref="AC5:AC7"/>
    <mergeCell ref="B6:B7"/>
    <mergeCell ref="M6:M7"/>
    <mergeCell ref="E6:E7"/>
    <mergeCell ref="F6:F7"/>
    <mergeCell ref="G6:G7"/>
    <mergeCell ref="H6:H7"/>
    <mergeCell ref="I6:J6"/>
    <mergeCell ref="K6:K7"/>
    <mergeCell ref="L6:L7"/>
    <mergeCell ref="AB6:AB7"/>
    <mergeCell ref="Z5:AB5"/>
    <mergeCell ref="W6:W7"/>
    <mergeCell ref="X6:X7"/>
    <mergeCell ref="Y6:Y7"/>
    <mergeCell ref="O6:O7"/>
    <mergeCell ref="P6:P7"/>
    <mergeCell ref="S6:S7"/>
    <mergeCell ref="T6:T7"/>
    <mergeCell ref="R6:R7"/>
    <mergeCell ref="U6:U7"/>
    <mergeCell ref="X5:Y5"/>
    <mergeCell ref="Z6:Z7"/>
    <mergeCell ref="AA6:AA7"/>
    <mergeCell ref="V5:W5"/>
    <mergeCell ref="V6:V7"/>
    <mergeCell ref="Q5:U5"/>
    <mergeCell ref="Q6:Q7"/>
  </mergeCells>
  <printOptions/>
  <pageMargins left="0.7086614173228347" right="0.7086614173228347" top="0.7480314960629921" bottom="0.7480314960629921" header="0.39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3">
      <selection activeCell="G15" sqref="G15"/>
    </sheetView>
  </sheetViews>
  <sheetFormatPr defaultColWidth="9.00390625" defaultRowHeight="14.25"/>
  <cols>
    <col min="1" max="1" width="35.50390625" style="0" customWidth="1"/>
    <col min="2" max="2" width="14.625" style="0" customWidth="1"/>
    <col min="3" max="3" width="12.625" style="0" customWidth="1"/>
    <col min="4" max="4" width="15.75390625" style="0" customWidth="1"/>
  </cols>
  <sheetData>
    <row r="1" ht="14.25">
      <c r="A1" s="158" t="s">
        <v>472</v>
      </c>
    </row>
    <row r="2" spans="1:4" ht="22.5">
      <c r="A2" s="241" t="s">
        <v>437</v>
      </c>
      <c r="B2" s="241"/>
      <c r="C2" s="241"/>
      <c r="D2" s="241"/>
    </row>
    <row r="3" spans="1:3" ht="14.25">
      <c r="A3" s="30" t="s">
        <v>490</v>
      </c>
      <c r="B3" s="30"/>
      <c r="C3" s="31" t="s">
        <v>0</v>
      </c>
    </row>
    <row r="4" spans="1:4" ht="27">
      <c r="A4" s="182" t="s">
        <v>72</v>
      </c>
      <c r="B4" s="183" t="s">
        <v>421</v>
      </c>
      <c r="C4" s="183" t="s">
        <v>481</v>
      </c>
      <c r="D4" s="184" t="s">
        <v>482</v>
      </c>
    </row>
    <row r="5" spans="1:4" ht="15" customHeight="1">
      <c r="A5" s="185" t="s">
        <v>73</v>
      </c>
      <c r="B5" s="33">
        <v>1016.34</v>
      </c>
      <c r="C5" s="34">
        <v>1254.69</v>
      </c>
      <c r="D5" s="192">
        <f>SUM(C5-B5)</f>
        <v>238.35000000000002</v>
      </c>
    </row>
    <row r="6" spans="1:4" ht="14.25">
      <c r="A6" s="186" t="s">
        <v>74</v>
      </c>
      <c r="B6" s="34">
        <f>SUM(B7:B9)</f>
        <v>40</v>
      </c>
      <c r="C6" s="34">
        <f>SUM(C7:C9)</f>
        <v>40</v>
      </c>
      <c r="D6" s="192">
        <f aca="true" t="shared" si="0" ref="D6:D40">SUM(C6-B6)</f>
        <v>0</v>
      </c>
    </row>
    <row r="7" spans="1:4" ht="14.25">
      <c r="A7" s="36" t="s">
        <v>75</v>
      </c>
      <c r="B7" s="35">
        <v>10</v>
      </c>
      <c r="C7" s="191">
        <v>10</v>
      </c>
      <c r="D7" s="192">
        <f t="shared" si="0"/>
        <v>0</v>
      </c>
    </row>
    <row r="8" spans="1:4" ht="14.25">
      <c r="A8" s="36" t="s">
        <v>76</v>
      </c>
      <c r="B8" s="35">
        <v>23</v>
      </c>
      <c r="C8" s="191">
        <v>23</v>
      </c>
      <c r="D8" s="192">
        <f t="shared" si="0"/>
        <v>0</v>
      </c>
    </row>
    <row r="9" spans="1:4" ht="14.25">
      <c r="A9" s="36" t="s">
        <v>77</v>
      </c>
      <c r="B9" s="35">
        <v>7</v>
      </c>
      <c r="C9" s="191">
        <v>7</v>
      </c>
      <c r="D9" s="192">
        <f t="shared" si="0"/>
        <v>0</v>
      </c>
    </row>
    <row r="10" spans="1:4" ht="14.25">
      <c r="A10" s="186" t="s">
        <v>78</v>
      </c>
      <c r="B10" s="35">
        <v>858</v>
      </c>
      <c r="C10" s="35">
        <v>500</v>
      </c>
      <c r="D10" s="192">
        <f t="shared" si="0"/>
        <v>-358</v>
      </c>
    </row>
    <row r="11" spans="1:4" ht="14.25">
      <c r="A11" s="186" t="s">
        <v>79</v>
      </c>
      <c r="B11" s="34">
        <f>SUM(B12:B15)</f>
        <v>17965.84</v>
      </c>
      <c r="C11" s="34">
        <f>SUM(C12:C15)</f>
        <v>17884</v>
      </c>
      <c r="D11" s="192">
        <f t="shared" si="0"/>
        <v>-81.84000000000015</v>
      </c>
    </row>
    <row r="12" spans="1:4" ht="14.25">
      <c r="A12" s="36" t="s">
        <v>80</v>
      </c>
      <c r="B12" s="98">
        <v>16787</v>
      </c>
      <c r="C12" s="35">
        <v>14084</v>
      </c>
      <c r="D12" s="192">
        <f t="shared" si="0"/>
        <v>-2703</v>
      </c>
    </row>
    <row r="13" spans="1:4" ht="14.25">
      <c r="A13" s="36" t="s">
        <v>81</v>
      </c>
      <c r="B13" s="35">
        <v>300</v>
      </c>
      <c r="C13" s="35">
        <v>300</v>
      </c>
      <c r="D13" s="192">
        <f t="shared" si="0"/>
        <v>0</v>
      </c>
    </row>
    <row r="14" spans="1:4" ht="24">
      <c r="A14" s="36" t="s">
        <v>82</v>
      </c>
      <c r="B14" s="35"/>
      <c r="C14" s="35"/>
      <c r="D14" s="192">
        <f t="shared" si="0"/>
        <v>0</v>
      </c>
    </row>
    <row r="15" spans="1:4" ht="14.25">
      <c r="A15" s="36" t="s">
        <v>83</v>
      </c>
      <c r="B15" s="35">
        <f>SUM(B16:B17)</f>
        <v>878.84</v>
      </c>
      <c r="C15" s="35">
        <f>SUM(C16:C17)</f>
        <v>3500</v>
      </c>
      <c r="D15" s="192">
        <f t="shared" si="0"/>
        <v>2621.16</v>
      </c>
    </row>
    <row r="16" spans="1:4" ht="14.25">
      <c r="A16" s="36" t="s">
        <v>97</v>
      </c>
      <c r="B16" s="35">
        <v>650</v>
      </c>
      <c r="C16" s="35">
        <v>700</v>
      </c>
      <c r="D16" s="192">
        <f t="shared" si="0"/>
        <v>50</v>
      </c>
    </row>
    <row r="17" spans="1:4" ht="14.25">
      <c r="A17" s="36" t="s">
        <v>98</v>
      </c>
      <c r="B17" s="35">
        <v>228.84</v>
      </c>
      <c r="C17" s="35">
        <v>2800</v>
      </c>
      <c r="D17" s="192">
        <f t="shared" si="0"/>
        <v>2571.16</v>
      </c>
    </row>
    <row r="18" spans="1:4" ht="14.25">
      <c r="A18" s="186" t="s">
        <v>92</v>
      </c>
      <c r="B18" s="34">
        <f>B19+B30</f>
        <v>763</v>
      </c>
      <c r="C18" s="34">
        <f>C19+C30</f>
        <v>4377</v>
      </c>
      <c r="D18" s="192">
        <f t="shared" si="0"/>
        <v>3614</v>
      </c>
    </row>
    <row r="19" spans="1:4" ht="14.25">
      <c r="A19" s="36" t="s">
        <v>84</v>
      </c>
      <c r="B19" s="35">
        <f>SUM(B20:B29)</f>
        <v>763</v>
      </c>
      <c r="C19" s="35">
        <f>SUM(C20:C29)</f>
        <v>2981.5</v>
      </c>
      <c r="D19" s="192">
        <f t="shared" si="0"/>
        <v>2218.5</v>
      </c>
    </row>
    <row r="20" spans="1:4" ht="14.25">
      <c r="A20" s="36" t="s">
        <v>456</v>
      </c>
      <c r="B20" s="35"/>
      <c r="C20" s="191">
        <v>170</v>
      </c>
      <c r="D20" s="192">
        <f t="shared" si="0"/>
        <v>170</v>
      </c>
    </row>
    <row r="21" spans="1:4" ht="14.25">
      <c r="A21" s="36" t="s">
        <v>458</v>
      </c>
      <c r="B21" s="35"/>
      <c r="C21" s="191">
        <v>1500</v>
      </c>
      <c r="D21" s="192">
        <f t="shared" si="0"/>
        <v>1500</v>
      </c>
    </row>
    <row r="22" spans="1:4" ht="14.25">
      <c r="A22" s="36" t="s">
        <v>85</v>
      </c>
      <c r="B22" s="35">
        <v>330</v>
      </c>
      <c r="C22" s="191">
        <v>517.5</v>
      </c>
      <c r="D22" s="192">
        <f t="shared" si="0"/>
        <v>187.5</v>
      </c>
    </row>
    <row r="23" spans="1:4" ht="14.25">
      <c r="A23" s="36" t="s">
        <v>86</v>
      </c>
      <c r="B23" s="35">
        <v>29</v>
      </c>
      <c r="C23" s="191">
        <v>32</v>
      </c>
      <c r="D23" s="192">
        <f t="shared" si="0"/>
        <v>3</v>
      </c>
    </row>
    <row r="24" spans="1:4" ht="14.25">
      <c r="A24" s="36" t="s">
        <v>87</v>
      </c>
      <c r="B24" s="35">
        <v>131</v>
      </c>
      <c r="C24" s="191">
        <v>159</v>
      </c>
      <c r="D24" s="192">
        <f t="shared" si="0"/>
        <v>28</v>
      </c>
    </row>
    <row r="25" spans="1:4" ht="14.25">
      <c r="A25" s="36" t="s">
        <v>88</v>
      </c>
      <c r="B25" s="35">
        <v>240</v>
      </c>
      <c r="C25" s="191">
        <v>260</v>
      </c>
      <c r="D25" s="192">
        <f t="shared" si="0"/>
        <v>20</v>
      </c>
    </row>
    <row r="26" spans="1:4" ht="14.25">
      <c r="A26" s="36" t="s">
        <v>251</v>
      </c>
      <c r="B26" s="35"/>
      <c r="C26" s="191">
        <v>10</v>
      </c>
      <c r="D26" s="192">
        <f t="shared" si="0"/>
        <v>10</v>
      </c>
    </row>
    <row r="27" spans="1:4" ht="14.25">
      <c r="A27" s="36" t="s">
        <v>155</v>
      </c>
      <c r="B27" s="35">
        <v>33</v>
      </c>
      <c r="C27" s="191">
        <v>33</v>
      </c>
      <c r="D27" s="192">
        <f t="shared" si="0"/>
        <v>0</v>
      </c>
    </row>
    <row r="28" spans="1:4" ht="14.25">
      <c r="A28" s="36" t="s">
        <v>491</v>
      </c>
      <c r="B28" s="35"/>
      <c r="C28" s="191">
        <v>300</v>
      </c>
      <c r="D28" s="192">
        <f t="shared" si="0"/>
        <v>300</v>
      </c>
    </row>
    <row r="29" spans="1:4" ht="14.25">
      <c r="A29" s="36"/>
      <c r="B29" s="35"/>
      <c r="C29" s="35"/>
      <c r="D29" s="192">
        <f t="shared" si="0"/>
        <v>0</v>
      </c>
    </row>
    <row r="30" spans="1:4" ht="14.25">
      <c r="A30" s="36" t="s">
        <v>89</v>
      </c>
      <c r="B30" s="35">
        <f>B31+B32</f>
        <v>0</v>
      </c>
      <c r="C30" s="35">
        <v>1395.5</v>
      </c>
      <c r="D30" s="192">
        <f t="shared" si="0"/>
        <v>1395.5</v>
      </c>
    </row>
    <row r="31" spans="1:4" ht="14.25">
      <c r="A31" s="36" t="s">
        <v>460</v>
      </c>
      <c r="B31" s="35"/>
      <c r="C31" s="35">
        <v>50</v>
      </c>
      <c r="D31" s="192">
        <f t="shared" si="0"/>
        <v>50</v>
      </c>
    </row>
    <row r="32" spans="1:4" ht="14.25">
      <c r="A32" s="36"/>
      <c r="B32" s="35"/>
      <c r="C32" s="35"/>
      <c r="D32" s="192">
        <f t="shared" si="0"/>
        <v>0</v>
      </c>
    </row>
    <row r="33" spans="1:4" ht="14.25">
      <c r="A33" s="36"/>
      <c r="B33" s="35"/>
      <c r="C33" s="35"/>
      <c r="D33" s="192">
        <f t="shared" si="0"/>
        <v>0</v>
      </c>
    </row>
    <row r="34" spans="1:4" ht="14.25">
      <c r="A34" s="36"/>
      <c r="B34" s="35"/>
      <c r="C34" s="35"/>
      <c r="D34" s="192">
        <f t="shared" si="0"/>
        <v>0</v>
      </c>
    </row>
    <row r="35" spans="1:4" ht="14.25">
      <c r="A35" s="36"/>
      <c r="B35" s="35"/>
      <c r="C35" s="35"/>
      <c r="D35" s="192">
        <f t="shared" si="0"/>
        <v>0</v>
      </c>
    </row>
    <row r="36" spans="1:4" ht="14.25">
      <c r="A36" s="36"/>
      <c r="B36" s="35"/>
      <c r="C36" s="35"/>
      <c r="D36" s="192">
        <f t="shared" si="0"/>
        <v>0</v>
      </c>
    </row>
    <row r="37" spans="1:4" ht="14.25">
      <c r="A37" s="36"/>
      <c r="B37" s="35"/>
      <c r="C37" s="35"/>
      <c r="D37" s="192">
        <f t="shared" si="0"/>
        <v>0</v>
      </c>
    </row>
    <row r="38" spans="1:4" ht="14.25">
      <c r="A38" s="38" t="s">
        <v>90</v>
      </c>
      <c r="B38" s="34">
        <f>SUM(B5,B6,B10,B11,B18)</f>
        <v>20643.18</v>
      </c>
      <c r="C38" s="34">
        <f>SUM(C5,C6,C10,C11,C18)</f>
        <v>24055.69</v>
      </c>
      <c r="D38" s="192">
        <f t="shared" si="0"/>
        <v>3412.5099999999984</v>
      </c>
    </row>
    <row r="39" spans="1:4" ht="14.25">
      <c r="A39" s="185" t="s">
        <v>292</v>
      </c>
      <c r="B39" s="40"/>
      <c r="C39" s="35">
        <v>465</v>
      </c>
      <c r="D39" s="192">
        <f t="shared" si="0"/>
        <v>465</v>
      </c>
    </row>
    <row r="40" spans="1:4" ht="14.25">
      <c r="A40" s="32" t="s">
        <v>99</v>
      </c>
      <c r="B40" s="40"/>
      <c r="C40" s="35">
        <v>465</v>
      </c>
      <c r="D40" s="192">
        <f t="shared" si="0"/>
        <v>465</v>
      </c>
    </row>
    <row r="41" spans="1:4" ht="14.25">
      <c r="A41" s="32" t="s">
        <v>100</v>
      </c>
      <c r="B41" s="40"/>
      <c r="C41" s="35"/>
      <c r="D41" s="97"/>
    </row>
    <row r="42" spans="1:4" ht="14.25">
      <c r="A42" s="185" t="s">
        <v>293</v>
      </c>
      <c r="B42" s="40"/>
      <c r="C42" s="35"/>
      <c r="D42" s="97"/>
    </row>
    <row r="43" spans="1:4" ht="14.25">
      <c r="A43" s="36" t="s">
        <v>457</v>
      </c>
      <c r="B43" s="40"/>
      <c r="C43" s="35"/>
      <c r="D43" s="97"/>
    </row>
    <row r="44" spans="1:4" ht="14.25">
      <c r="A44" s="36" t="s">
        <v>95</v>
      </c>
      <c r="B44" s="40"/>
      <c r="C44" s="35"/>
      <c r="D44" s="97"/>
    </row>
    <row r="45" spans="1:4" ht="14.25">
      <c r="A45" s="32" t="s">
        <v>459</v>
      </c>
      <c r="B45" s="40"/>
      <c r="C45" s="39"/>
      <c r="D45" s="97"/>
    </row>
    <row r="46" spans="1:4" ht="14.25">
      <c r="A46" s="38" t="s">
        <v>91</v>
      </c>
      <c r="B46" s="41">
        <f>B38+B39+B42</f>
        <v>20643.18</v>
      </c>
      <c r="C46" s="41">
        <f>C38+C39+C42</f>
        <v>24520.69</v>
      </c>
      <c r="D46" s="41">
        <f>D38+D39+D42</f>
        <v>3877.5099999999984</v>
      </c>
    </row>
  </sheetData>
  <sheetProtection/>
  <mergeCells count="1">
    <mergeCell ref="A2:D2"/>
  </mergeCells>
  <printOptions/>
  <pageMargins left="0.55" right="0.17" top="0.7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Zeros="0" zoomScalePageLayoutView="0" workbookViewId="0" topLeftCell="A1">
      <selection activeCell="C18" sqref="C18"/>
    </sheetView>
  </sheetViews>
  <sheetFormatPr defaultColWidth="9.00390625" defaultRowHeight="28.5" customHeight="1"/>
  <cols>
    <col min="1" max="1" width="35.00390625" style="0" customWidth="1"/>
    <col min="2" max="2" width="14.125" style="0" customWidth="1"/>
    <col min="3" max="3" width="12.50390625" style="0" customWidth="1"/>
    <col min="4" max="5" width="11.00390625" style="0" customWidth="1"/>
  </cols>
  <sheetData>
    <row r="1" ht="28.5" customHeight="1">
      <c r="A1" s="158" t="s">
        <v>473</v>
      </c>
    </row>
    <row r="2" spans="1:5" ht="28.5" customHeight="1">
      <c r="A2" s="241" t="s">
        <v>424</v>
      </c>
      <c r="B2" s="241"/>
      <c r="C2" s="241"/>
      <c r="D2" s="241"/>
      <c r="E2" s="241"/>
    </row>
    <row r="3" spans="1:5" ht="28.5" customHeight="1">
      <c r="A3" s="71" t="s">
        <v>499</v>
      </c>
      <c r="B3" s="93"/>
      <c r="C3" s="94"/>
      <c r="D3" s="95"/>
      <c r="E3" s="96" t="s">
        <v>0</v>
      </c>
    </row>
    <row r="4" spans="1:5" ht="28.5" customHeight="1">
      <c r="A4" s="170" t="s">
        <v>253</v>
      </c>
      <c r="B4" s="171" t="s">
        <v>421</v>
      </c>
      <c r="C4" s="171" t="s">
        <v>481</v>
      </c>
      <c r="D4" s="172" t="s">
        <v>482</v>
      </c>
      <c r="E4" s="173" t="s">
        <v>483</v>
      </c>
    </row>
    <row r="5" spans="1:5" ht="28.5" customHeight="1">
      <c r="A5" s="170" t="s">
        <v>263</v>
      </c>
      <c r="B5" s="174">
        <f>SUM(B6:B11,B12,B14,B15,B18,B20,B21,B22,B23,B24,B25)</f>
        <v>20472.57</v>
      </c>
      <c r="C5" s="174">
        <f>SUM(C6:C11,C12,C14,C15,C18,C20,C21,C22,C23,C24,C25)</f>
        <v>24066.13</v>
      </c>
      <c r="D5" s="175">
        <f>C5-B5</f>
        <v>3593.5600000000013</v>
      </c>
      <c r="E5" s="176">
        <v>1</v>
      </c>
    </row>
    <row r="6" spans="1:5" ht="28.5" customHeight="1">
      <c r="A6" s="177" t="s">
        <v>349</v>
      </c>
      <c r="B6" s="174">
        <v>3656.33</v>
      </c>
      <c r="C6" s="174">
        <v>3726.34</v>
      </c>
      <c r="D6" s="175">
        <f aca="true" t="shared" si="0" ref="D6:D24">C6-B6</f>
        <v>70.01000000000022</v>
      </c>
      <c r="E6" s="176">
        <f>C6/C5</f>
        <v>0.1548375247702892</v>
      </c>
    </row>
    <row r="7" spans="1:5" ht="28.5" customHeight="1">
      <c r="A7" s="177" t="s">
        <v>350</v>
      </c>
      <c r="B7" s="174">
        <v>1529.46</v>
      </c>
      <c r="C7" s="174">
        <v>686</v>
      </c>
      <c r="D7" s="175">
        <f t="shared" si="0"/>
        <v>-843.46</v>
      </c>
      <c r="E7" s="176">
        <f>C7/C5</f>
        <v>0.028504790757799447</v>
      </c>
    </row>
    <row r="8" spans="1:5" ht="28.5" customHeight="1">
      <c r="A8" s="178" t="s">
        <v>351</v>
      </c>
      <c r="B8" s="174">
        <v>717</v>
      </c>
      <c r="C8" s="174">
        <v>643.85</v>
      </c>
      <c r="D8" s="175">
        <f t="shared" si="0"/>
        <v>-73.14999999999998</v>
      </c>
      <c r="E8" s="176">
        <f>C8/C5</f>
        <v>0.026753366660946316</v>
      </c>
    </row>
    <row r="9" spans="1:5" ht="28.5" customHeight="1">
      <c r="A9" s="177" t="s">
        <v>352</v>
      </c>
      <c r="B9" s="174"/>
      <c r="C9" s="174"/>
      <c r="D9" s="175">
        <f t="shared" si="0"/>
        <v>0</v>
      </c>
      <c r="E9" s="176">
        <f>C9/C5</f>
        <v>0</v>
      </c>
    </row>
    <row r="10" spans="1:5" ht="28.5" customHeight="1">
      <c r="A10" s="177" t="s">
        <v>353</v>
      </c>
      <c r="B10" s="174">
        <v>142</v>
      </c>
      <c r="C10" s="174">
        <v>222</v>
      </c>
      <c r="D10" s="175">
        <f t="shared" si="0"/>
        <v>80</v>
      </c>
      <c r="E10" s="176">
        <f>C10/C5</f>
        <v>0.009224582431824311</v>
      </c>
    </row>
    <row r="11" spans="1:5" ht="28.5" customHeight="1">
      <c r="A11" s="177" t="s">
        <v>354</v>
      </c>
      <c r="B11" s="174">
        <v>713.48</v>
      </c>
      <c r="C11" s="174">
        <v>941.7</v>
      </c>
      <c r="D11" s="175">
        <f t="shared" si="0"/>
        <v>228.22000000000003</v>
      </c>
      <c r="E11" s="176">
        <f>C11/C5</f>
        <v>0.03912968142364393</v>
      </c>
    </row>
    <row r="12" spans="1:5" ht="28.5" customHeight="1">
      <c r="A12" s="177" t="s">
        <v>345</v>
      </c>
      <c r="B12" s="174">
        <v>480</v>
      </c>
      <c r="C12" s="174">
        <v>207.5</v>
      </c>
      <c r="D12" s="175">
        <f t="shared" si="0"/>
        <v>-272.5</v>
      </c>
      <c r="E12" s="176">
        <f>C12/C5</f>
        <v>0.008622075921637587</v>
      </c>
    </row>
    <row r="13" spans="1:5" ht="28.5" customHeight="1">
      <c r="A13" s="178" t="s">
        <v>264</v>
      </c>
      <c r="B13" s="174"/>
      <c r="C13" s="174"/>
      <c r="D13" s="175">
        <f t="shared" si="0"/>
        <v>0</v>
      </c>
      <c r="E13" s="176"/>
    </row>
    <row r="14" spans="1:5" ht="28.5" customHeight="1">
      <c r="A14" s="177" t="s">
        <v>356</v>
      </c>
      <c r="B14" s="174">
        <v>30.4</v>
      </c>
      <c r="C14" s="174">
        <v>26.3</v>
      </c>
      <c r="D14" s="175">
        <f t="shared" si="0"/>
        <v>-4.099999999999998</v>
      </c>
      <c r="E14" s="176">
        <f>C14/C5</f>
        <v>0.0010928221529593665</v>
      </c>
    </row>
    <row r="15" spans="1:5" ht="28.5" customHeight="1">
      <c r="A15" s="178" t="s">
        <v>363</v>
      </c>
      <c r="B15" s="174">
        <v>12386.2</v>
      </c>
      <c r="C15" s="174">
        <v>15448.66</v>
      </c>
      <c r="D15" s="175">
        <f t="shared" si="0"/>
        <v>3062.459999999999</v>
      </c>
      <c r="E15" s="176">
        <f>C15/C5</f>
        <v>0.6419253947352566</v>
      </c>
    </row>
    <row r="16" spans="1:5" ht="28.5" customHeight="1">
      <c r="A16" s="178" t="s">
        <v>265</v>
      </c>
      <c r="B16" s="174">
        <v>1320</v>
      </c>
      <c r="C16" s="174">
        <v>1800</v>
      </c>
      <c r="D16" s="175">
        <f t="shared" si="0"/>
        <v>480</v>
      </c>
      <c r="E16" s="176"/>
    </row>
    <row r="17" spans="1:5" ht="28.5" customHeight="1">
      <c r="A17" s="178" t="s">
        <v>484</v>
      </c>
      <c r="B17" s="174">
        <v>6000</v>
      </c>
      <c r="C17" s="174">
        <v>13182.5</v>
      </c>
      <c r="D17" s="175">
        <f t="shared" si="0"/>
        <v>7182.5</v>
      </c>
      <c r="E17" s="176"/>
    </row>
    <row r="18" spans="1:5" ht="28.5" customHeight="1">
      <c r="A18" s="178" t="s">
        <v>364</v>
      </c>
      <c r="B18" s="174">
        <v>469.1</v>
      </c>
      <c r="C18" s="174">
        <v>1206.08</v>
      </c>
      <c r="D18" s="175">
        <f t="shared" si="0"/>
        <v>736.9799999999999</v>
      </c>
      <c r="E18" s="176">
        <f>C18/C5</f>
        <v>0.05011524495213812</v>
      </c>
    </row>
    <row r="19" spans="1:5" ht="28.5" customHeight="1">
      <c r="A19" s="178" t="s">
        <v>378</v>
      </c>
      <c r="B19" s="174"/>
      <c r="C19" s="174">
        <v>717</v>
      </c>
      <c r="D19" s="175"/>
      <c r="E19" s="176"/>
    </row>
    <row r="20" spans="1:5" ht="28.5" customHeight="1">
      <c r="A20" s="178" t="s">
        <v>359</v>
      </c>
      <c r="B20" s="174"/>
      <c r="C20" s="174"/>
      <c r="D20" s="175">
        <f t="shared" si="0"/>
        <v>0</v>
      </c>
      <c r="E20" s="176">
        <f>C20/C5</f>
        <v>0</v>
      </c>
    </row>
    <row r="21" spans="1:5" ht="28.5" customHeight="1">
      <c r="A21" s="177" t="s">
        <v>360</v>
      </c>
      <c r="B21" s="174">
        <v>248.6</v>
      </c>
      <c r="C21" s="174">
        <v>457.7</v>
      </c>
      <c r="D21" s="175">
        <f t="shared" si="0"/>
        <v>209.1</v>
      </c>
      <c r="E21" s="176">
        <f>C21/C5</f>
        <v>0.019018429635342282</v>
      </c>
    </row>
    <row r="22" spans="1:5" ht="28.5" customHeight="1">
      <c r="A22" s="178" t="s">
        <v>361</v>
      </c>
      <c r="B22" s="174"/>
      <c r="C22" s="174"/>
      <c r="D22" s="175">
        <f t="shared" si="0"/>
        <v>0</v>
      </c>
      <c r="E22" s="176">
        <f>C22/C5</f>
        <v>0</v>
      </c>
    </row>
    <row r="23" spans="1:5" ht="28.5" customHeight="1">
      <c r="A23" s="178" t="s">
        <v>302</v>
      </c>
      <c r="B23" s="174"/>
      <c r="C23" s="174"/>
      <c r="D23" s="175">
        <f t="shared" si="0"/>
        <v>0</v>
      </c>
      <c r="E23" s="176">
        <f>C23/C5</f>
        <v>0</v>
      </c>
    </row>
    <row r="24" spans="1:5" ht="28.5" customHeight="1">
      <c r="A24" s="177" t="s">
        <v>454</v>
      </c>
      <c r="B24" s="179">
        <v>100</v>
      </c>
      <c r="C24" s="179">
        <v>500</v>
      </c>
      <c r="D24" s="175">
        <f t="shared" si="0"/>
        <v>400</v>
      </c>
      <c r="E24" s="165">
        <f>C24/C5</f>
        <v>0.020776086558162862</v>
      </c>
    </row>
    <row r="25" spans="1:5" ht="28.5" customHeight="1">
      <c r="A25" s="177" t="s">
        <v>461</v>
      </c>
      <c r="B25" s="179"/>
      <c r="C25" s="179"/>
      <c r="D25" s="180"/>
      <c r="E25" s="165">
        <f>C25/C6</f>
        <v>0</v>
      </c>
    </row>
    <row r="26" spans="1:5" ht="28.5" customHeight="1">
      <c r="A26" s="15"/>
      <c r="B26" s="94"/>
      <c r="C26" s="94"/>
      <c r="D26" s="95"/>
      <c r="E26" s="92"/>
    </row>
    <row r="27" spans="1:5" ht="28.5" customHeight="1">
      <c r="A27" s="15"/>
      <c r="B27" s="94"/>
      <c r="C27" s="94"/>
      <c r="D27" s="95"/>
      <c r="E27" s="92"/>
    </row>
    <row r="28" spans="1:5" ht="28.5" customHeight="1">
      <c r="A28" s="15"/>
      <c r="B28" s="94"/>
      <c r="C28" s="94"/>
      <c r="D28" s="95"/>
      <c r="E28" s="92"/>
    </row>
    <row r="29" spans="1:5" ht="28.5" customHeight="1">
      <c r="A29" s="15"/>
      <c r="B29" s="94"/>
      <c r="C29" s="94"/>
      <c r="D29" s="95"/>
      <c r="E29" s="92"/>
    </row>
    <row r="30" spans="1:5" ht="28.5" customHeight="1">
      <c r="A30" s="15"/>
      <c r="B30" s="94"/>
      <c r="C30" s="94"/>
      <c r="D30" s="95"/>
      <c r="E30" s="92"/>
    </row>
    <row r="31" spans="1:5" ht="28.5" customHeight="1">
      <c r="A31" s="15"/>
      <c r="B31" s="94"/>
      <c r="C31" s="94"/>
      <c r="D31" s="95"/>
      <c r="E31" s="92"/>
    </row>
    <row r="32" spans="1:5" ht="28.5" customHeight="1">
      <c r="A32" s="15"/>
      <c r="B32" s="94"/>
      <c r="C32" s="94"/>
      <c r="D32" s="95"/>
      <c r="E32" s="92"/>
    </row>
    <row r="33" spans="1:5" ht="28.5" customHeight="1">
      <c r="A33" s="15"/>
      <c r="B33" s="94"/>
      <c r="C33" s="94"/>
      <c r="D33" s="95"/>
      <c r="E33" s="92"/>
    </row>
    <row r="34" spans="1:5" ht="28.5" customHeight="1">
      <c r="A34" s="15"/>
      <c r="B34" s="94"/>
      <c r="C34" s="94"/>
      <c r="D34" s="95"/>
      <c r="E34" s="92"/>
    </row>
    <row r="35" spans="1:5" ht="28.5" customHeight="1">
      <c r="A35" s="15"/>
      <c r="B35" s="94"/>
      <c r="C35" s="94"/>
      <c r="D35" s="95"/>
      <c r="E35" s="92"/>
    </row>
    <row r="36" spans="1:5" ht="28.5" customHeight="1">
      <c r="A36" s="15"/>
      <c r="B36" s="94"/>
      <c r="C36" s="94"/>
      <c r="D36" s="95"/>
      <c r="E36" s="92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B17" sqref="B17"/>
    </sheetView>
  </sheetViews>
  <sheetFormatPr defaultColWidth="9.00390625" defaultRowHeight="25.5" customHeight="1"/>
  <cols>
    <col min="1" max="1" width="32.75390625" style="102" customWidth="1"/>
    <col min="2" max="2" width="12.625" style="103" customWidth="1"/>
    <col min="3" max="3" width="24.625" style="104" customWidth="1"/>
    <col min="4" max="4" width="14.125" style="12" customWidth="1"/>
    <col min="5" max="5" width="9.375" style="12" customWidth="1"/>
    <col min="6" max="252" width="9.00390625" style="12" customWidth="1"/>
  </cols>
  <sheetData>
    <row r="1" ht="25.5" customHeight="1">
      <c r="A1" s="161" t="s">
        <v>474</v>
      </c>
    </row>
    <row r="2" spans="1:5" ht="30" customHeight="1">
      <c r="A2" s="242" t="s">
        <v>425</v>
      </c>
      <c r="B2" s="242"/>
      <c r="C2" s="242"/>
      <c r="D2" s="242"/>
      <c r="E2" s="242"/>
    </row>
    <row r="3" spans="1:5" ht="22.5" customHeight="1">
      <c r="A3" s="73" t="s">
        <v>492</v>
      </c>
      <c r="E3" s="105" t="s">
        <v>305</v>
      </c>
    </row>
    <row r="4" spans="1:5" s="19" customFormat="1" ht="22.5" customHeight="1">
      <c r="A4" s="124" t="s">
        <v>306</v>
      </c>
      <c r="B4" s="181" t="s">
        <v>485</v>
      </c>
      <c r="C4" s="124" t="s">
        <v>308</v>
      </c>
      <c r="D4" s="125" t="s">
        <v>307</v>
      </c>
      <c r="E4" s="126" t="s">
        <v>309</v>
      </c>
    </row>
    <row r="5" spans="1:5" s="20" customFormat="1" ht="22.5" customHeight="1">
      <c r="A5" s="188" t="s">
        <v>310</v>
      </c>
      <c r="B5" s="127">
        <v>1254.69</v>
      </c>
      <c r="C5" s="128" t="s">
        <v>438</v>
      </c>
      <c r="D5" s="129">
        <v>3726.34</v>
      </c>
      <c r="E5" s="130"/>
    </row>
    <row r="6" spans="1:5" s="20" customFormat="1" ht="22.5" customHeight="1">
      <c r="A6" s="187" t="s">
        <v>311</v>
      </c>
      <c r="B6" s="132">
        <v>40</v>
      </c>
      <c r="C6" s="128" t="s">
        <v>439</v>
      </c>
      <c r="D6" s="133">
        <v>686</v>
      </c>
      <c r="E6" s="130"/>
    </row>
    <row r="7" spans="1:5" s="20" customFormat="1" ht="22.5" customHeight="1">
      <c r="A7" s="187" t="s">
        <v>312</v>
      </c>
      <c r="B7" s="132">
        <v>500</v>
      </c>
      <c r="C7" s="134" t="s">
        <v>440</v>
      </c>
      <c r="D7" s="133">
        <v>643.85</v>
      </c>
      <c r="E7" s="130"/>
    </row>
    <row r="8" spans="1:5" s="20" customFormat="1" ht="22.5" customHeight="1">
      <c r="A8" s="187" t="s">
        <v>313</v>
      </c>
      <c r="B8" s="132">
        <v>17884</v>
      </c>
      <c r="C8" s="134" t="s">
        <v>441</v>
      </c>
      <c r="D8" s="133"/>
      <c r="E8" s="130"/>
    </row>
    <row r="9" spans="1:5" s="20" customFormat="1" ht="22.5" customHeight="1">
      <c r="A9" s="131" t="s">
        <v>314</v>
      </c>
      <c r="B9" s="132">
        <v>14084</v>
      </c>
      <c r="C9" s="128" t="s">
        <v>442</v>
      </c>
      <c r="D9" s="133">
        <v>222</v>
      </c>
      <c r="E9" s="130"/>
    </row>
    <row r="10" spans="1:5" s="20" customFormat="1" ht="22.5" customHeight="1">
      <c r="A10" s="131" t="s">
        <v>315</v>
      </c>
      <c r="B10" s="127">
        <v>300</v>
      </c>
      <c r="C10" s="128" t="s">
        <v>443</v>
      </c>
      <c r="D10" s="133">
        <v>941.7</v>
      </c>
      <c r="E10" s="130"/>
    </row>
    <row r="11" spans="1:5" s="20" customFormat="1" ht="22.5" customHeight="1">
      <c r="A11" s="131" t="s">
        <v>446</v>
      </c>
      <c r="B11" s="132"/>
      <c r="C11" s="128" t="s">
        <v>444</v>
      </c>
      <c r="D11" s="133">
        <v>207.5</v>
      </c>
      <c r="E11" s="130"/>
    </row>
    <row r="12" spans="1:5" s="20" customFormat="1" ht="22.5" customHeight="1">
      <c r="A12" s="131" t="s">
        <v>316</v>
      </c>
      <c r="B12" s="132">
        <v>3500</v>
      </c>
      <c r="C12" s="128" t="s">
        <v>445</v>
      </c>
      <c r="D12" s="133">
        <v>26.3</v>
      </c>
      <c r="E12" s="135"/>
    </row>
    <row r="13" spans="1:5" s="20" customFormat="1" ht="22.5" customHeight="1">
      <c r="A13" s="187" t="s">
        <v>317</v>
      </c>
      <c r="B13" s="132">
        <f>SUM(B14:B15)</f>
        <v>4377</v>
      </c>
      <c r="C13" s="134" t="s">
        <v>447</v>
      </c>
      <c r="D13" s="133">
        <v>15448.66</v>
      </c>
      <c r="E13" s="130"/>
    </row>
    <row r="14" spans="1:5" s="15" customFormat="1" ht="22.5" customHeight="1">
      <c r="A14" s="131" t="s">
        <v>318</v>
      </c>
      <c r="B14" s="136">
        <v>2981.5</v>
      </c>
      <c r="C14" s="134" t="s">
        <v>448</v>
      </c>
      <c r="D14" s="133">
        <v>1206.08</v>
      </c>
      <c r="E14" s="135"/>
    </row>
    <row r="15" spans="1:5" s="20" customFormat="1" ht="22.5" customHeight="1">
      <c r="A15" s="131" t="s">
        <v>319</v>
      </c>
      <c r="B15" s="132">
        <v>1395.5</v>
      </c>
      <c r="C15" s="128" t="s">
        <v>449</v>
      </c>
      <c r="D15" s="130"/>
      <c r="E15" s="135"/>
    </row>
    <row r="16" spans="1:5" s="15" customFormat="1" ht="22.5" customHeight="1">
      <c r="A16" s="187" t="s">
        <v>294</v>
      </c>
      <c r="B16" s="132"/>
      <c r="C16" s="128" t="s">
        <v>450</v>
      </c>
      <c r="D16" s="135">
        <v>457.7</v>
      </c>
      <c r="E16" s="135"/>
    </row>
    <row r="17" spans="1:5" s="15" customFormat="1" ht="22.5" customHeight="1">
      <c r="A17" s="36" t="s">
        <v>457</v>
      </c>
      <c r="B17" s="127"/>
      <c r="C17" s="137" t="s">
        <v>451</v>
      </c>
      <c r="D17" s="135"/>
      <c r="E17" s="135"/>
    </row>
    <row r="18" spans="1:5" s="15" customFormat="1" ht="22.5" customHeight="1">
      <c r="A18" s="36" t="s">
        <v>95</v>
      </c>
      <c r="B18" s="132"/>
      <c r="C18" s="134" t="s">
        <v>452</v>
      </c>
      <c r="D18" s="135"/>
      <c r="E18" s="135"/>
    </row>
    <row r="19" spans="1:5" s="15" customFormat="1" ht="22.5" customHeight="1">
      <c r="A19" s="32" t="s">
        <v>459</v>
      </c>
      <c r="B19" s="132"/>
      <c r="C19" s="135" t="s">
        <v>320</v>
      </c>
      <c r="D19" s="135">
        <v>500</v>
      </c>
      <c r="E19" s="135"/>
    </row>
    <row r="20" spans="1:5" s="15" customFormat="1" ht="22.5" customHeight="1">
      <c r="A20" s="1"/>
      <c r="B20" s="132"/>
      <c r="C20" s="147" t="s">
        <v>462</v>
      </c>
      <c r="D20" s="135"/>
      <c r="E20" s="135"/>
    </row>
    <row r="21" spans="1:5" s="15" customFormat="1" ht="22.5" customHeight="1">
      <c r="A21" s="1"/>
      <c r="B21" s="132"/>
      <c r="C21" s="135"/>
      <c r="D21" s="135"/>
      <c r="E21" s="135"/>
    </row>
    <row r="22" spans="1:5" s="15" customFormat="1" ht="22.5" customHeight="1">
      <c r="A22" s="138" t="s">
        <v>321</v>
      </c>
      <c r="B22" s="127">
        <f>SUM(B5:B8,B13,B16,)</f>
        <v>24055.69</v>
      </c>
      <c r="C22" s="138" t="s">
        <v>322</v>
      </c>
      <c r="D22" s="139">
        <f>SUM(D5:D20)</f>
        <v>24066.13</v>
      </c>
      <c r="E22" s="130"/>
    </row>
    <row r="23" spans="1:5" s="15" customFormat="1" ht="22.5" customHeight="1">
      <c r="A23" s="140" t="s">
        <v>323</v>
      </c>
      <c r="B23" s="141">
        <v>465</v>
      </c>
      <c r="C23" s="140" t="s">
        <v>324</v>
      </c>
      <c r="D23" s="142">
        <f>B22+B23-D22</f>
        <v>454.5599999999977</v>
      </c>
      <c r="E23" s="143"/>
    </row>
    <row r="24" spans="1:5" s="20" customFormat="1" ht="22.5" customHeight="1">
      <c r="A24" s="144" t="s">
        <v>325</v>
      </c>
      <c r="B24" s="145">
        <f>SUM(B22:B23)</f>
        <v>24520.69</v>
      </c>
      <c r="C24" s="144" t="s">
        <v>325</v>
      </c>
      <c r="D24" s="133">
        <f>SUM(D22:D23)</f>
        <v>24520.69</v>
      </c>
      <c r="E24" s="135"/>
    </row>
    <row r="25" spans="1:5" s="15" customFormat="1" ht="25.5" customHeight="1">
      <c r="A25" s="102"/>
      <c r="B25" s="103"/>
      <c r="C25" s="104"/>
      <c r="D25" s="12"/>
      <c r="E25" s="12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19"/>
  <sheetViews>
    <sheetView zoomScalePageLayoutView="0" workbookViewId="0" topLeftCell="A1">
      <selection activeCell="C17" sqref="C17"/>
    </sheetView>
  </sheetViews>
  <sheetFormatPr defaultColWidth="9.00390625" defaultRowHeight="21" customHeight="1"/>
  <cols>
    <col min="1" max="1" width="5.00390625" style="23" customWidth="1"/>
    <col min="2" max="2" width="10.375" style="23" customWidth="1"/>
    <col min="3" max="3" width="14.00390625" style="23" customWidth="1"/>
    <col min="4" max="4" width="10.875" style="23" customWidth="1"/>
    <col min="5" max="5" width="10.50390625" style="23" customWidth="1"/>
    <col min="6" max="6" width="16.375" style="23" customWidth="1"/>
    <col min="7" max="7" width="11.75390625" style="23" customWidth="1"/>
    <col min="8" max="8" width="10.75390625" style="23" customWidth="1"/>
    <col min="9" max="9" width="31.00390625" style="29" customWidth="1"/>
    <col min="10" max="16384" width="9.00390625" style="23" customWidth="1"/>
  </cols>
  <sheetData>
    <row r="1" spans="1:252" ht="25.5" customHeight="1">
      <c r="A1" s="161" t="s">
        <v>475</v>
      </c>
      <c r="B1" s="103"/>
      <c r="C1" s="10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</row>
    <row r="2" spans="1:9" s="149" customFormat="1" ht="30.75" customHeight="1">
      <c r="A2" s="243" t="s">
        <v>426</v>
      </c>
      <c r="B2" s="243"/>
      <c r="C2" s="243"/>
      <c r="D2" s="243"/>
      <c r="E2" s="243"/>
      <c r="F2" s="243"/>
      <c r="G2" s="243"/>
      <c r="H2" s="243"/>
      <c r="I2" s="243"/>
    </row>
    <row r="3" spans="1:252" s="153" customFormat="1" ht="22.5" customHeight="1">
      <c r="A3" s="244" t="s">
        <v>492</v>
      </c>
      <c r="B3" s="244"/>
      <c r="C3" s="150"/>
      <c r="D3" s="151"/>
      <c r="E3" s="149"/>
      <c r="F3" s="151"/>
      <c r="G3" s="151"/>
      <c r="H3" s="151"/>
      <c r="I3" s="152" t="s">
        <v>305</v>
      </c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</row>
    <row r="4" spans="1:9" s="25" customFormat="1" ht="23.25" customHeight="1">
      <c r="A4" s="24" t="s">
        <v>63</v>
      </c>
      <c r="B4" s="24" t="s">
        <v>64</v>
      </c>
      <c r="C4" s="24" t="s">
        <v>65</v>
      </c>
      <c r="D4" s="24" t="s">
        <v>66</v>
      </c>
      <c r="E4" s="24" t="s">
        <v>67</v>
      </c>
      <c r="F4" s="24" t="s">
        <v>68</v>
      </c>
      <c r="G4" s="24" t="s">
        <v>69</v>
      </c>
      <c r="H4" s="24" t="s">
        <v>94</v>
      </c>
      <c r="I4" s="24" t="s">
        <v>70</v>
      </c>
    </row>
    <row r="5" spans="1:9" s="25" customFormat="1" ht="23.25" customHeight="1">
      <c r="A5" s="24">
        <v>1</v>
      </c>
      <c r="B5" s="215" t="s">
        <v>500</v>
      </c>
      <c r="C5" s="130" t="s">
        <v>504</v>
      </c>
      <c r="D5" s="216">
        <v>2.52</v>
      </c>
      <c r="E5" s="130" t="s">
        <v>506</v>
      </c>
      <c r="F5" s="215" t="s">
        <v>508</v>
      </c>
      <c r="G5" s="217">
        <v>1000</v>
      </c>
      <c r="H5" s="130">
        <v>500</v>
      </c>
      <c r="I5" s="26"/>
    </row>
    <row r="6" spans="1:9" s="25" customFormat="1" ht="23.25" customHeight="1">
      <c r="A6" s="24">
        <v>2</v>
      </c>
      <c r="B6" s="215" t="s">
        <v>501</v>
      </c>
      <c r="C6" s="130" t="s">
        <v>504</v>
      </c>
      <c r="D6" s="130">
        <v>5.64</v>
      </c>
      <c r="E6" s="130" t="s">
        <v>506</v>
      </c>
      <c r="F6" s="215" t="s">
        <v>508</v>
      </c>
      <c r="G6" s="130">
        <v>1500</v>
      </c>
      <c r="H6" s="130">
        <v>675</v>
      </c>
      <c r="I6" s="26"/>
    </row>
    <row r="7" spans="1:9" s="25" customFormat="1" ht="23.25" customHeight="1">
      <c r="A7" s="24">
        <v>3</v>
      </c>
      <c r="B7" s="215" t="s">
        <v>502</v>
      </c>
      <c r="C7" s="130" t="s">
        <v>504</v>
      </c>
      <c r="D7" s="130">
        <v>4.36</v>
      </c>
      <c r="E7" s="130" t="s">
        <v>506</v>
      </c>
      <c r="F7" s="215" t="s">
        <v>508</v>
      </c>
      <c r="G7" s="130">
        <v>1060</v>
      </c>
      <c r="H7" s="130">
        <v>477</v>
      </c>
      <c r="I7" s="26"/>
    </row>
    <row r="8" spans="1:9" s="25" customFormat="1" ht="23.25" customHeight="1">
      <c r="A8" s="24">
        <v>4</v>
      </c>
      <c r="B8" s="215" t="s">
        <v>503</v>
      </c>
      <c r="C8" s="130" t="s">
        <v>504</v>
      </c>
      <c r="D8" s="130">
        <v>5.49</v>
      </c>
      <c r="E8" s="217" t="s">
        <v>507</v>
      </c>
      <c r="F8" s="215" t="s">
        <v>508</v>
      </c>
      <c r="G8" s="217">
        <v>5550</v>
      </c>
      <c r="H8" s="130">
        <v>2000</v>
      </c>
      <c r="I8" s="120"/>
    </row>
    <row r="9" spans="1:9" s="25" customFormat="1" ht="23.25" customHeight="1">
      <c r="A9" s="24">
        <v>5</v>
      </c>
      <c r="B9" s="215" t="s">
        <v>503</v>
      </c>
      <c r="C9" s="130" t="s">
        <v>504</v>
      </c>
      <c r="D9" s="130">
        <v>20.47</v>
      </c>
      <c r="E9" s="217" t="s">
        <v>507</v>
      </c>
      <c r="F9" s="215" t="s">
        <v>508</v>
      </c>
      <c r="G9" s="217">
        <v>20000</v>
      </c>
      <c r="H9" s="130">
        <v>8000</v>
      </c>
      <c r="I9" s="120"/>
    </row>
    <row r="10" spans="1:9" s="25" customFormat="1" ht="23.25" customHeight="1">
      <c r="A10" s="24">
        <v>6</v>
      </c>
      <c r="B10" s="215" t="s">
        <v>501</v>
      </c>
      <c r="C10" s="130" t="s">
        <v>505</v>
      </c>
      <c r="D10" s="130">
        <v>12.162</v>
      </c>
      <c r="E10" s="217" t="s">
        <v>505</v>
      </c>
      <c r="F10" s="215" t="s">
        <v>509</v>
      </c>
      <c r="G10" s="217">
        <v>2432</v>
      </c>
      <c r="H10" s="130">
        <v>2432</v>
      </c>
      <c r="I10" s="120"/>
    </row>
    <row r="11" spans="1:9" s="25" customFormat="1" ht="23.25" customHeight="1">
      <c r="A11" s="24">
        <v>7</v>
      </c>
      <c r="B11" s="24"/>
      <c r="C11" s="24"/>
      <c r="D11" s="24"/>
      <c r="E11" s="24"/>
      <c r="F11" s="24"/>
      <c r="G11" s="24"/>
      <c r="H11" s="24"/>
      <c r="I11" s="26"/>
    </row>
    <row r="12" spans="1:9" s="25" customFormat="1" ht="23.25" customHeight="1">
      <c r="A12" s="24">
        <v>8</v>
      </c>
      <c r="B12" s="24"/>
      <c r="C12" s="24"/>
      <c r="D12" s="24"/>
      <c r="E12" s="24"/>
      <c r="F12" s="24"/>
      <c r="G12" s="24"/>
      <c r="H12" s="24"/>
      <c r="I12" s="26"/>
    </row>
    <row r="13" spans="1:9" s="25" customFormat="1" ht="23.25" customHeight="1">
      <c r="A13" s="24">
        <v>9</v>
      </c>
      <c r="B13" s="24"/>
      <c r="C13" s="24"/>
      <c r="D13" s="24"/>
      <c r="E13" s="24"/>
      <c r="F13" s="24"/>
      <c r="G13" s="24"/>
      <c r="H13" s="24"/>
      <c r="I13" s="26"/>
    </row>
    <row r="14" spans="1:9" s="25" customFormat="1" ht="23.25" customHeight="1">
      <c r="A14" s="24">
        <v>10</v>
      </c>
      <c r="B14" s="24"/>
      <c r="C14" s="24"/>
      <c r="D14" s="24"/>
      <c r="E14" s="24"/>
      <c r="F14" s="24"/>
      <c r="G14" s="24"/>
      <c r="H14" s="24"/>
      <c r="I14" s="26"/>
    </row>
    <row r="15" spans="1:9" s="25" customFormat="1" ht="23.25" customHeight="1">
      <c r="A15" s="24">
        <v>12</v>
      </c>
      <c r="B15" s="24"/>
      <c r="C15" s="24"/>
      <c r="D15" s="24"/>
      <c r="E15" s="24"/>
      <c r="F15" s="24"/>
      <c r="G15" s="24"/>
      <c r="H15" s="24"/>
      <c r="I15" s="26"/>
    </row>
    <row r="16" spans="1:9" s="25" customFormat="1" ht="23.25" customHeight="1">
      <c r="A16" s="24">
        <v>13</v>
      </c>
      <c r="B16" s="24"/>
      <c r="C16" s="24"/>
      <c r="D16" s="24"/>
      <c r="E16" s="24"/>
      <c r="F16" s="24"/>
      <c r="G16" s="24"/>
      <c r="H16" s="24"/>
      <c r="I16" s="26"/>
    </row>
    <row r="17" spans="1:9" s="25" customFormat="1" ht="23.25" customHeight="1">
      <c r="A17" s="24">
        <v>14</v>
      </c>
      <c r="B17" s="24"/>
      <c r="C17" s="24"/>
      <c r="D17" s="24"/>
      <c r="E17" s="24"/>
      <c r="F17" s="24"/>
      <c r="G17" s="24"/>
      <c r="H17" s="24"/>
      <c r="I17" s="26"/>
    </row>
    <row r="18" spans="1:9" s="25" customFormat="1" ht="23.25" customHeight="1">
      <c r="A18" s="24">
        <v>15</v>
      </c>
      <c r="B18" s="24"/>
      <c r="C18" s="24"/>
      <c r="D18" s="24"/>
      <c r="E18" s="24"/>
      <c r="F18" s="24"/>
      <c r="G18" s="24"/>
      <c r="H18" s="24"/>
      <c r="I18" s="26"/>
    </row>
    <row r="19" spans="1:9" ht="23.25" customHeight="1">
      <c r="A19" s="27"/>
      <c r="B19" s="27" t="s">
        <v>71</v>
      </c>
      <c r="C19" s="27"/>
      <c r="D19" s="27"/>
      <c r="E19" s="27"/>
      <c r="F19" s="27"/>
      <c r="G19" s="27">
        <f>SUM(G5:G18)</f>
        <v>31542</v>
      </c>
      <c r="H19" s="27">
        <f>SUM(H5:H18)</f>
        <v>14084</v>
      </c>
      <c r="I19" s="28"/>
    </row>
  </sheetData>
  <sheetProtection/>
  <mergeCells count="2">
    <mergeCell ref="A2:I2"/>
    <mergeCell ref="A3:B3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0"/>
  <sheetViews>
    <sheetView zoomScalePageLayoutView="0" workbookViewId="0" topLeftCell="A1">
      <selection activeCell="E9" sqref="E9"/>
    </sheetView>
  </sheetViews>
  <sheetFormatPr defaultColWidth="9.00390625" defaultRowHeight="21" customHeight="1"/>
  <cols>
    <col min="1" max="1" width="5.00390625" style="23" customWidth="1"/>
    <col min="2" max="2" width="20.50390625" style="23" customWidth="1"/>
    <col min="3" max="3" width="17.625" style="23" customWidth="1"/>
    <col min="4" max="4" width="39.00390625" style="23" customWidth="1"/>
    <col min="5" max="5" width="57.875" style="29" customWidth="1"/>
    <col min="6" max="16384" width="9.00390625" style="23" customWidth="1"/>
  </cols>
  <sheetData>
    <row r="1" spans="1:252" ht="25.5" customHeight="1">
      <c r="A1" s="161" t="s">
        <v>476</v>
      </c>
      <c r="B1" s="103"/>
      <c r="C1" s="10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</row>
    <row r="2" spans="1:5" ht="30.75" customHeight="1">
      <c r="A2" s="243" t="s">
        <v>463</v>
      </c>
      <c r="B2" s="243"/>
      <c r="C2" s="243"/>
      <c r="D2" s="243"/>
      <c r="E2" s="243"/>
    </row>
    <row r="3" spans="1:252" s="153" customFormat="1" ht="22.5" customHeight="1">
      <c r="A3" s="245" t="s">
        <v>492</v>
      </c>
      <c r="B3" s="245"/>
      <c r="C3" s="150"/>
      <c r="D3" s="151"/>
      <c r="E3" s="155" t="s">
        <v>465</v>
      </c>
      <c r="F3" s="151"/>
      <c r="G3" s="151"/>
      <c r="H3" s="151"/>
      <c r="I3" s="152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</row>
    <row r="4" spans="1:5" s="25" customFormat="1" ht="23.25" customHeight="1">
      <c r="A4" s="24" t="s">
        <v>63</v>
      </c>
      <c r="B4" s="24" t="s">
        <v>65</v>
      </c>
      <c r="C4" s="24" t="s">
        <v>66</v>
      </c>
      <c r="D4" s="24" t="s">
        <v>464</v>
      </c>
      <c r="E4" s="24" t="s">
        <v>70</v>
      </c>
    </row>
    <row r="5" spans="1:5" s="25" customFormat="1" ht="23.25" customHeight="1">
      <c r="A5" s="24">
        <v>1</v>
      </c>
      <c r="B5" s="24" t="s">
        <v>510</v>
      </c>
      <c r="C5" s="24"/>
      <c r="D5" s="24">
        <v>160</v>
      </c>
      <c r="E5" s="26" t="s">
        <v>512</v>
      </c>
    </row>
    <row r="6" spans="1:5" s="25" customFormat="1" ht="23.25" customHeight="1">
      <c r="A6" s="24">
        <v>2</v>
      </c>
      <c r="B6" s="24" t="s">
        <v>511</v>
      </c>
      <c r="C6" s="24"/>
      <c r="D6" s="24">
        <v>140</v>
      </c>
      <c r="E6" s="26" t="s">
        <v>513</v>
      </c>
    </row>
    <row r="7" spans="1:5" s="25" customFormat="1" ht="23.25" customHeight="1">
      <c r="A7" s="24">
        <v>3</v>
      </c>
      <c r="B7" s="24"/>
      <c r="C7" s="24"/>
      <c r="D7" s="24"/>
      <c r="E7" s="26"/>
    </row>
    <row r="8" spans="1:5" s="25" customFormat="1" ht="23.25" customHeight="1">
      <c r="A8" s="148">
        <v>4</v>
      </c>
      <c r="B8" s="148"/>
      <c r="C8" s="148"/>
      <c r="D8" s="148"/>
      <c r="E8" s="154"/>
    </row>
    <row r="9" spans="1:5" s="25" customFormat="1" ht="23.25" customHeight="1">
      <c r="A9" s="24">
        <v>5</v>
      </c>
      <c r="B9" s="24"/>
      <c r="C9" s="24"/>
      <c r="D9" s="24"/>
      <c r="E9" s="120"/>
    </row>
    <row r="10" spans="1:5" s="25" customFormat="1" ht="23.25" customHeight="1">
      <c r="A10" s="24">
        <v>6</v>
      </c>
      <c r="B10" s="24"/>
      <c r="C10" s="24"/>
      <c r="D10" s="24"/>
      <c r="E10" s="120"/>
    </row>
    <row r="11" spans="1:5" s="25" customFormat="1" ht="23.25" customHeight="1">
      <c r="A11" s="24">
        <v>7</v>
      </c>
      <c r="B11" s="24"/>
      <c r="C11" s="24"/>
      <c r="D11" s="24"/>
      <c r="E11" s="26"/>
    </row>
    <row r="12" spans="1:5" s="25" customFormat="1" ht="23.25" customHeight="1">
      <c r="A12" s="24">
        <v>8</v>
      </c>
      <c r="B12" s="24"/>
      <c r="C12" s="24"/>
      <c r="D12" s="24"/>
      <c r="E12" s="26"/>
    </row>
    <row r="13" spans="1:5" s="25" customFormat="1" ht="23.25" customHeight="1">
      <c r="A13" s="24">
        <v>9</v>
      </c>
      <c r="B13" s="24"/>
      <c r="C13" s="24"/>
      <c r="D13" s="24"/>
      <c r="E13" s="26"/>
    </row>
    <row r="14" spans="1:5" s="25" customFormat="1" ht="23.25" customHeight="1">
      <c r="A14" s="24">
        <v>10</v>
      </c>
      <c r="B14" s="24"/>
      <c r="C14" s="24"/>
      <c r="D14" s="24"/>
      <c r="E14" s="26"/>
    </row>
    <row r="15" spans="1:5" s="25" customFormat="1" ht="23.25" customHeight="1">
      <c r="A15" s="24">
        <v>11</v>
      </c>
      <c r="B15" s="24"/>
      <c r="C15" s="24"/>
      <c r="D15" s="24"/>
      <c r="E15" s="26"/>
    </row>
    <row r="16" spans="1:5" s="25" customFormat="1" ht="23.25" customHeight="1">
      <c r="A16" s="24">
        <v>12</v>
      </c>
      <c r="B16" s="24"/>
      <c r="C16" s="24"/>
      <c r="D16" s="24"/>
      <c r="E16" s="26"/>
    </row>
    <row r="17" spans="1:5" s="25" customFormat="1" ht="23.25" customHeight="1">
      <c r="A17" s="24">
        <v>13</v>
      </c>
      <c r="B17" s="24"/>
      <c r="C17" s="24"/>
      <c r="D17" s="24"/>
      <c r="E17" s="26"/>
    </row>
    <row r="18" spans="1:5" s="25" customFormat="1" ht="23.25" customHeight="1">
      <c r="A18" s="24">
        <v>14</v>
      </c>
      <c r="B18" s="24"/>
      <c r="C18" s="24"/>
      <c r="D18" s="24"/>
      <c r="E18" s="26"/>
    </row>
    <row r="19" spans="1:5" s="25" customFormat="1" ht="23.25" customHeight="1">
      <c r="A19" s="24">
        <v>15</v>
      </c>
      <c r="B19" s="24"/>
      <c r="C19" s="24"/>
      <c r="D19" s="24"/>
      <c r="E19" s="26"/>
    </row>
    <row r="20" spans="1:5" ht="23.25" customHeight="1">
      <c r="A20" s="27"/>
      <c r="B20" s="163" t="s">
        <v>71</v>
      </c>
      <c r="C20" s="27"/>
      <c r="D20" s="27"/>
      <c r="E20" s="28"/>
    </row>
  </sheetData>
  <sheetProtection/>
  <mergeCells count="2">
    <mergeCell ref="A2:E2"/>
    <mergeCell ref="A3:B3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91"/>
  <sheetViews>
    <sheetView showZeros="0" workbookViewId="0" topLeftCell="B1">
      <selection activeCell="L98" sqref="L97:L98"/>
    </sheetView>
  </sheetViews>
  <sheetFormatPr defaultColWidth="9.00390625" defaultRowHeight="14.25"/>
  <cols>
    <col min="1" max="1" width="3.875" style="12" hidden="1" customWidth="1"/>
    <col min="2" max="2" width="28.375" style="0" customWidth="1"/>
    <col min="3" max="3" width="4.625" style="0" customWidth="1"/>
    <col min="4" max="5" width="4.50390625" style="0" customWidth="1"/>
    <col min="6" max="6" width="7.75390625" style="0" customWidth="1"/>
    <col min="7" max="7" width="8.75390625" style="0" customWidth="1"/>
    <col min="8" max="8" width="7.625" style="0" customWidth="1"/>
    <col min="9" max="9" width="7.75390625" style="0" customWidth="1"/>
    <col min="10" max="10" width="8.75390625" style="0" customWidth="1"/>
    <col min="11" max="11" width="7.625" style="0" customWidth="1"/>
    <col min="12" max="12" width="9.125" style="0" customWidth="1"/>
    <col min="13" max="13" width="7.625" style="0" customWidth="1"/>
    <col min="14" max="14" width="9.625" style="0" customWidth="1"/>
  </cols>
  <sheetData>
    <row r="1" spans="1:252" ht="25.5" customHeight="1">
      <c r="A1" s="161"/>
      <c r="B1" s="162" t="s">
        <v>477</v>
      </c>
      <c r="C1" s="10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</row>
    <row r="2" spans="1:14" s="121" customFormat="1" ht="24.75" customHeight="1">
      <c r="A2" s="241" t="s">
        <v>429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14" ht="18" customHeight="1">
      <c r="A3" s="227" t="s">
        <v>498</v>
      </c>
      <c r="B3" s="228"/>
      <c r="C3" s="22"/>
      <c r="D3" s="22"/>
      <c r="E3" s="22"/>
      <c r="F3" s="22"/>
      <c r="G3" s="22"/>
      <c r="H3" s="22"/>
      <c r="I3" s="22"/>
      <c r="J3" s="22"/>
      <c r="K3" s="22"/>
      <c r="L3" s="13"/>
      <c r="M3" s="13"/>
      <c r="N3" s="122"/>
    </row>
    <row r="4" spans="1:14" s="19" customFormat="1" ht="16.5" customHeight="1">
      <c r="A4" s="248" t="s">
        <v>1</v>
      </c>
      <c r="B4" s="249"/>
      <c r="C4" s="259" t="s">
        <v>2</v>
      </c>
      <c r="D4" s="225"/>
      <c r="E4" s="260"/>
      <c r="F4" s="254" t="s">
        <v>42</v>
      </c>
      <c r="G4" s="254" t="s">
        <v>41</v>
      </c>
      <c r="H4" s="264" t="s">
        <v>32</v>
      </c>
      <c r="I4" s="226"/>
      <c r="J4" s="254" t="s">
        <v>33</v>
      </c>
      <c r="K4" s="264" t="s">
        <v>3</v>
      </c>
      <c r="L4" s="265"/>
      <c r="M4" s="265"/>
      <c r="N4" s="254" t="s">
        <v>43</v>
      </c>
    </row>
    <row r="5" spans="1:14" s="19" customFormat="1" ht="16.5" customHeight="1">
      <c r="A5" s="250"/>
      <c r="B5" s="251"/>
      <c r="C5" s="259" t="s">
        <v>34</v>
      </c>
      <c r="D5" s="260"/>
      <c r="E5" s="257" t="s">
        <v>93</v>
      </c>
      <c r="F5" s="255"/>
      <c r="G5" s="255"/>
      <c r="H5" s="254" t="s">
        <v>39</v>
      </c>
      <c r="I5" s="254" t="s">
        <v>430</v>
      </c>
      <c r="J5" s="255"/>
      <c r="K5" s="261" t="s">
        <v>31</v>
      </c>
      <c r="L5" s="262" t="s">
        <v>466</v>
      </c>
      <c r="M5" s="262" t="s">
        <v>467</v>
      </c>
      <c r="N5" s="255"/>
    </row>
    <row r="6" spans="1:14" s="19" customFormat="1" ht="24" customHeight="1">
      <c r="A6" s="252"/>
      <c r="B6" s="253"/>
      <c r="C6" s="5" t="s">
        <v>35</v>
      </c>
      <c r="D6" s="5" t="s">
        <v>36</v>
      </c>
      <c r="E6" s="258"/>
      <c r="F6" s="256"/>
      <c r="G6" s="256"/>
      <c r="H6" s="256"/>
      <c r="I6" s="256"/>
      <c r="J6" s="256"/>
      <c r="K6" s="256"/>
      <c r="L6" s="263"/>
      <c r="M6" s="263"/>
      <c r="N6" s="256"/>
    </row>
    <row r="7" spans="1:14" s="15" customFormat="1" ht="21" customHeight="1">
      <c r="A7" s="246" t="s">
        <v>58</v>
      </c>
      <c r="B7" s="247"/>
      <c r="C7" s="6">
        <f aca="true" t="shared" si="0" ref="C7:M7">C8+C25+C29+C32+C35+C40+C52+C59+C63+C71+C77+C80+C84+C87+C91</f>
        <v>65</v>
      </c>
      <c r="D7" s="6">
        <f t="shared" si="0"/>
        <v>1</v>
      </c>
      <c r="E7" s="6">
        <f t="shared" si="0"/>
        <v>0</v>
      </c>
      <c r="F7" s="6">
        <f t="shared" si="0"/>
        <v>1612.72</v>
      </c>
      <c r="G7" s="6">
        <f>G8+G25+G29+G32+G35+G40+G52+G59+G63+G71+G77+G80+G84+G87+G90</f>
        <v>22453.41</v>
      </c>
      <c r="H7" s="6">
        <f t="shared" si="0"/>
        <v>0</v>
      </c>
      <c r="I7" s="6">
        <v>22453.41</v>
      </c>
      <c r="J7" s="6">
        <f>J8+J25+J29+J32+J35+J40+J52+J59+J63+J71+J77+J80+J84+J87+J90</f>
        <v>24066.13</v>
      </c>
      <c r="K7" s="6">
        <f>K8+K25+K29+K32+K35+K40+K52+K59+K63+K71+K77+K80+K84+K87+K90</f>
        <v>9546.41</v>
      </c>
      <c r="L7" s="6">
        <f>L8+L25+L29+L32+L35+L40+L52+L59+L63+L71+L77+L80+L84+L87+L90</f>
        <v>14519.720000000001</v>
      </c>
      <c r="M7" s="6">
        <f t="shared" si="0"/>
        <v>0</v>
      </c>
      <c r="N7" s="6"/>
    </row>
    <row r="8" spans="1:14" s="20" customFormat="1" ht="18.75" customHeight="1">
      <c r="A8" s="4">
        <v>1</v>
      </c>
      <c r="B8" s="3" t="s">
        <v>366</v>
      </c>
      <c r="C8" s="9">
        <f>SUM(C9:C24)</f>
        <v>29</v>
      </c>
      <c r="D8" s="9">
        <f>SUM(D9:D24)</f>
        <v>0</v>
      </c>
      <c r="E8" s="9">
        <f>SUM(E9:E24)</f>
        <v>0</v>
      </c>
      <c r="F8" s="9">
        <f>SUM(F9:F24)</f>
        <v>839.8199999999999</v>
      </c>
      <c r="G8" s="9">
        <f>SUM(G9:G24)</f>
        <v>2886.5200000000004</v>
      </c>
      <c r="H8" s="9"/>
      <c r="I8" s="9">
        <v>2886.52</v>
      </c>
      <c r="J8" s="9">
        <f>SUM(J9:J24)</f>
        <v>3726.3400000000006</v>
      </c>
      <c r="K8" s="9">
        <f>SUM(K9:K24)</f>
        <v>1588.52</v>
      </c>
      <c r="L8" s="9">
        <f>SUM(L9:L24)</f>
        <v>2137.82</v>
      </c>
      <c r="M8" s="9"/>
      <c r="N8" s="1"/>
    </row>
    <row r="9" spans="1:14" s="15" customFormat="1" ht="18.75" customHeight="1">
      <c r="A9" s="1">
        <v>2</v>
      </c>
      <c r="B9" s="2" t="s">
        <v>4</v>
      </c>
      <c r="C9" s="9">
        <v>2</v>
      </c>
      <c r="D9" s="9"/>
      <c r="E9" s="9"/>
      <c r="F9" s="9">
        <v>50.58</v>
      </c>
      <c r="G9" s="9">
        <v>20</v>
      </c>
      <c r="H9" s="9"/>
      <c r="I9" s="9">
        <v>20</v>
      </c>
      <c r="J9" s="9">
        <f>SUM(F9:G9)</f>
        <v>70.58</v>
      </c>
      <c r="K9" s="9">
        <v>20</v>
      </c>
      <c r="L9" s="8">
        <f>SUM(J9-K9)</f>
        <v>50.58</v>
      </c>
      <c r="M9" s="8"/>
      <c r="N9" s="1"/>
    </row>
    <row r="10" spans="1:14" s="15" customFormat="1" ht="18.75" customHeight="1">
      <c r="A10" s="4">
        <v>3</v>
      </c>
      <c r="B10" s="2" t="s">
        <v>5</v>
      </c>
      <c r="C10" s="9"/>
      <c r="D10" s="9"/>
      <c r="E10" s="9"/>
      <c r="F10" s="9"/>
      <c r="G10" s="9"/>
      <c r="H10" s="9"/>
      <c r="I10" s="9"/>
      <c r="J10" s="9">
        <f aca="true" t="shared" si="1" ref="J10:J24">SUM(F10:G10)</f>
        <v>0</v>
      </c>
      <c r="K10" s="9"/>
      <c r="L10" s="8">
        <f aca="true" t="shared" si="2" ref="L10:L24">SUM(J10-K10)</f>
        <v>0</v>
      </c>
      <c r="M10" s="8"/>
      <c r="N10" s="1"/>
    </row>
    <row r="11" spans="1:14" s="15" customFormat="1" ht="18.75" customHeight="1">
      <c r="A11" s="1">
        <v>4</v>
      </c>
      <c r="B11" s="2" t="s">
        <v>57</v>
      </c>
      <c r="C11" s="9">
        <v>16</v>
      </c>
      <c r="D11" s="9"/>
      <c r="E11" s="9"/>
      <c r="F11" s="9">
        <v>541.67</v>
      </c>
      <c r="G11" s="9">
        <v>2746.07</v>
      </c>
      <c r="H11" s="9"/>
      <c r="I11" s="9">
        <v>2746.07</v>
      </c>
      <c r="J11" s="9">
        <f t="shared" si="1"/>
        <v>3287.7400000000002</v>
      </c>
      <c r="K11" s="9">
        <v>1481.07</v>
      </c>
      <c r="L11" s="8">
        <f t="shared" si="2"/>
        <v>1806.6700000000003</v>
      </c>
      <c r="M11" s="8"/>
      <c r="N11" s="1"/>
    </row>
    <row r="12" spans="1:14" s="15" customFormat="1" ht="18.75" customHeight="1">
      <c r="A12" s="4">
        <v>5</v>
      </c>
      <c r="B12" s="2" t="s">
        <v>6</v>
      </c>
      <c r="C12" s="9">
        <v>3</v>
      </c>
      <c r="D12" s="9"/>
      <c r="E12" s="9"/>
      <c r="F12" s="9">
        <v>57.8</v>
      </c>
      <c r="G12" s="9"/>
      <c r="H12" s="9"/>
      <c r="I12" s="9"/>
      <c r="J12" s="9">
        <f t="shared" si="1"/>
        <v>57.8</v>
      </c>
      <c r="K12" s="9"/>
      <c r="L12" s="8">
        <f t="shared" si="2"/>
        <v>57.8</v>
      </c>
      <c r="M12" s="8"/>
      <c r="N12" s="1"/>
    </row>
    <row r="13" spans="1:14" s="15" customFormat="1" ht="18.75" customHeight="1">
      <c r="A13" s="1">
        <v>6</v>
      </c>
      <c r="B13" s="2" t="s">
        <v>7</v>
      </c>
      <c r="C13" s="9">
        <v>1</v>
      </c>
      <c r="D13" s="9"/>
      <c r="E13" s="9"/>
      <c r="F13" s="9">
        <v>24</v>
      </c>
      <c r="G13" s="9"/>
      <c r="H13" s="9"/>
      <c r="I13" s="9"/>
      <c r="J13" s="9">
        <f t="shared" si="1"/>
        <v>24</v>
      </c>
      <c r="K13" s="9"/>
      <c r="L13" s="8">
        <f t="shared" si="2"/>
        <v>24</v>
      </c>
      <c r="M13" s="8"/>
      <c r="N13" s="1"/>
    </row>
    <row r="14" spans="1:14" s="15" customFormat="1" ht="18.75" customHeight="1">
      <c r="A14" s="4">
        <v>7</v>
      </c>
      <c r="B14" s="2" t="s">
        <v>379</v>
      </c>
      <c r="C14" s="9"/>
      <c r="D14" s="9"/>
      <c r="E14" s="9"/>
      <c r="F14" s="9"/>
      <c r="G14" s="9"/>
      <c r="H14" s="9"/>
      <c r="I14" s="9"/>
      <c r="J14" s="9">
        <f t="shared" si="1"/>
        <v>0</v>
      </c>
      <c r="K14" s="9"/>
      <c r="L14" s="8">
        <f t="shared" si="2"/>
        <v>0</v>
      </c>
      <c r="M14" s="8"/>
      <c r="N14" s="1"/>
    </row>
    <row r="15" spans="1:14" s="15" customFormat="1" ht="18.75" customHeight="1">
      <c r="A15" s="1"/>
      <c r="B15" s="2" t="s">
        <v>406</v>
      </c>
      <c r="C15" s="9"/>
      <c r="D15" s="9"/>
      <c r="E15" s="9"/>
      <c r="F15" s="9"/>
      <c r="G15" s="9"/>
      <c r="H15" s="9"/>
      <c r="I15" s="9"/>
      <c r="J15" s="9">
        <f t="shared" si="1"/>
        <v>0</v>
      </c>
      <c r="K15" s="9"/>
      <c r="L15" s="8">
        <f t="shared" si="2"/>
        <v>0</v>
      </c>
      <c r="M15" s="8"/>
      <c r="N15" s="1"/>
    </row>
    <row r="16" spans="1:14" s="15" customFormat="1" ht="18.75" customHeight="1">
      <c r="A16" s="4">
        <v>9</v>
      </c>
      <c r="B16" s="2" t="s">
        <v>380</v>
      </c>
      <c r="C16" s="9"/>
      <c r="D16" s="9"/>
      <c r="E16" s="9"/>
      <c r="F16" s="9"/>
      <c r="G16" s="9"/>
      <c r="H16" s="9"/>
      <c r="I16" s="9"/>
      <c r="J16" s="9">
        <f t="shared" si="1"/>
        <v>0</v>
      </c>
      <c r="K16" s="9"/>
      <c r="L16" s="8">
        <f t="shared" si="2"/>
        <v>0</v>
      </c>
      <c r="M16" s="8"/>
      <c r="N16" s="1"/>
    </row>
    <row r="17" spans="1:14" s="15" customFormat="1" ht="18.75" customHeight="1">
      <c r="A17" s="1">
        <v>10</v>
      </c>
      <c r="B17" s="2" t="s">
        <v>381</v>
      </c>
      <c r="C17" s="9"/>
      <c r="D17" s="9"/>
      <c r="E17" s="9"/>
      <c r="F17" s="8"/>
      <c r="G17" s="9"/>
      <c r="H17" s="9"/>
      <c r="I17" s="9"/>
      <c r="J17" s="9">
        <f t="shared" si="1"/>
        <v>0</v>
      </c>
      <c r="K17" s="9"/>
      <c r="L17" s="8">
        <f t="shared" si="2"/>
        <v>0</v>
      </c>
      <c r="M17" s="8"/>
      <c r="N17" s="1"/>
    </row>
    <row r="18" spans="1:14" s="15" customFormat="1" ht="18.75" customHeight="1">
      <c r="A18" s="4">
        <v>11</v>
      </c>
      <c r="B18" s="2" t="s">
        <v>382</v>
      </c>
      <c r="C18" s="9"/>
      <c r="D18" s="9"/>
      <c r="E18" s="9"/>
      <c r="F18" s="8"/>
      <c r="G18" s="9"/>
      <c r="H18" s="9"/>
      <c r="I18" s="9"/>
      <c r="J18" s="9">
        <f t="shared" si="1"/>
        <v>0</v>
      </c>
      <c r="K18" s="9"/>
      <c r="L18" s="8">
        <f t="shared" si="2"/>
        <v>0</v>
      </c>
      <c r="M18" s="8"/>
      <c r="N18" s="1"/>
    </row>
    <row r="19" spans="1:14" s="15" customFormat="1" ht="18.75" customHeight="1">
      <c r="A19" s="1">
        <v>12</v>
      </c>
      <c r="B19" s="2" t="s">
        <v>383</v>
      </c>
      <c r="C19" s="10">
        <v>1</v>
      </c>
      <c r="D19" s="10"/>
      <c r="E19" s="10"/>
      <c r="F19" s="7">
        <v>20.27</v>
      </c>
      <c r="G19" s="10">
        <v>21.75</v>
      </c>
      <c r="H19" s="10"/>
      <c r="I19" s="10">
        <v>21.75</v>
      </c>
      <c r="J19" s="9">
        <f t="shared" si="1"/>
        <v>42.019999999999996</v>
      </c>
      <c r="K19" s="10">
        <v>21.75</v>
      </c>
      <c r="L19" s="8">
        <f t="shared" si="2"/>
        <v>20.269999999999996</v>
      </c>
      <c r="M19" s="7"/>
      <c r="N19" s="1"/>
    </row>
    <row r="20" spans="1:14" s="15" customFormat="1" ht="18.75" customHeight="1">
      <c r="A20" s="4">
        <v>13</v>
      </c>
      <c r="B20" s="2" t="s">
        <v>384</v>
      </c>
      <c r="C20" s="9">
        <v>6</v>
      </c>
      <c r="D20" s="9"/>
      <c r="E20" s="9"/>
      <c r="F20" s="9">
        <v>138.5</v>
      </c>
      <c r="G20" s="9">
        <v>15.3</v>
      </c>
      <c r="H20" s="9"/>
      <c r="I20" s="9">
        <v>15.3</v>
      </c>
      <c r="J20" s="9">
        <f t="shared" si="1"/>
        <v>153.8</v>
      </c>
      <c r="K20" s="9">
        <v>15.3</v>
      </c>
      <c r="L20" s="8">
        <f t="shared" si="2"/>
        <v>138.5</v>
      </c>
      <c r="M20" s="8"/>
      <c r="N20" s="1"/>
    </row>
    <row r="21" spans="1:14" s="15" customFormat="1" ht="18.75" customHeight="1">
      <c r="A21" s="4"/>
      <c r="B21" s="2" t="s">
        <v>407</v>
      </c>
      <c r="C21" s="10"/>
      <c r="D21" s="10"/>
      <c r="E21" s="10"/>
      <c r="F21" s="9"/>
      <c r="G21" s="10"/>
      <c r="H21" s="10"/>
      <c r="I21" s="10"/>
      <c r="J21" s="9">
        <f t="shared" si="1"/>
        <v>0</v>
      </c>
      <c r="K21" s="10"/>
      <c r="L21" s="8">
        <f t="shared" si="2"/>
        <v>0</v>
      </c>
      <c r="M21" s="7"/>
      <c r="N21" s="1"/>
    </row>
    <row r="22" spans="1:14" s="15" customFormat="1" ht="18.75" customHeight="1">
      <c r="A22" s="4"/>
      <c r="B22" s="2" t="s">
        <v>408</v>
      </c>
      <c r="C22" s="10"/>
      <c r="D22" s="10"/>
      <c r="E22" s="10"/>
      <c r="F22" s="9"/>
      <c r="G22" s="10"/>
      <c r="H22" s="10"/>
      <c r="I22" s="10"/>
      <c r="J22" s="9">
        <f t="shared" si="1"/>
        <v>0</v>
      </c>
      <c r="K22" s="10"/>
      <c r="L22" s="8">
        <f t="shared" si="2"/>
        <v>0</v>
      </c>
      <c r="M22" s="7"/>
      <c r="N22" s="1"/>
    </row>
    <row r="23" spans="1:14" s="15" customFormat="1" ht="18.75" customHeight="1">
      <c r="A23" s="4"/>
      <c r="B23" s="2" t="s">
        <v>409</v>
      </c>
      <c r="C23" s="10"/>
      <c r="D23" s="10"/>
      <c r="E23" s="10"/>
      <c r="F23" s="9"/>
      <c r="G23" s="10"/>
      <c r="H23" s="10"/>
      <c r="I23" s="10"/>
      <c r="J23" s="9">
        <f t="shared" si="1"/>
        <v>0</v>
      </c>
      <c r="K23" s="10"/>
      <c r="L23" s="8">
        <f t="shared" si="2"/>
        <v>0</v>
      </c>
      <c r="M23" s="7"/>
      <c r="N23" s="1"/>
    </row>
    <row r="24" spans="1:14" s="15" customFormat="1" ht="18.75" customHeight="1">
      <c r="A24" s="4"/>
      <c r="B24" s="2" t="s">
        <v>410</v>
      </c>
      <c r="C24" s="10"/>
      <c r="D24" s="10"/>
      <c r="E24" s="10"/>
      <c r="F24" s="9">
        <v>7</v>
      </c>
      <c r="G24" s="10">
        <v>83.4</v>
      </c>
      <c r="H24" s="10"/>
      <c r="I24" s="10">
        <v>83.4</v>
      </c>
      <c r="J24" s="9">
        <f t="shared" si="1"/>
        <v>90.4</v>
      </c>
      <c r="K24" s="10">
        <v>50.4</v>
      </c>
      <c r="L24" s="8">
        <f t="shared" si="2"/>
        <v>40.00000000000001</v>
      </c>
      <c r="M24" s="7"/>
      <c r="N24" s="1"/>
    </row>
    <row r="25" spans="1:14" s="20" customFormat="1" ht="17.25" customHeight="1">
      <c r="A25" s="1">
        <v>20</v>
      </c>
      <c r="B25" s="3" t="s">
        <v>367</v>
      </c>
      <c r="C25" s="9">
        <f>C26+C27+C28</f>
        <v>0</v>
      </c>
      <c r="D25" s="9">
        <f aca="true" t="shared" si="3" ref="D25:L25">D26+D27+D28</f>
        <v>0</v>
      </c>
      <c r="E25" s="9">
        <f t="shared" si="3"/>
        <v>0</v>
      </c>
      <c r="F25" s="9">
        <f t="shared" si="3"/>
        <v>0</v>
      </c>
      <c r="G25" s="9">
        <f t="shared" si="3"/>
        <v>686</v>
      </c>
      <c r="H25" s="9">
        <f t="shared" si="3"/>
        <v>0</v>
      </c>
      <c r="I25" s="9">
        <v>686</v>
      </c>
      <c r="J25" s="9">
        <f t="shared" si="3"/>
        <v>686</v>
      </c>
      <c r="K25" s="9">
        <f t="shared" si="3"/>
        <v>686</v>
      </c>
      <c r="L25" s="9">
        <f t="shared" si="3"/>
        <v>0</v>
      </c>
      <c r="M25" s="9"/>
      <c r="N25" s="1"/>
    </row>
    <row r="26" spans="1:14" s="15" customFormat="1" ht="17.25" customHeight="1">
      <c r="A26" s="4">
        <v>21</v>
      </c>
      <c r="B26" s="2" t="s">
        <v>8</v>
      </c>
      <c r="C26" s="9"/>
      <c r="D26" s="9"/>
      <c r="E26" s="9"/>
      <c r="F26" s="9"/>
      <c r="G26" s="9"/>
      <c r="H26" s="9"/>
      <c r="I26" s="9"/>
      <c r="J26" s="9">
        <f>SUM(G26:H26)</f>
        <v>0</v>
      </c>
      <c r="K26" s="9"/>
      <c r="L26" s="8"/>
      <c r="M26" s="8"/>
      <c r="N26" s="1"/>
    </row>
    <row r="27" spans="1:14" s="15" customFormat="1" ht="17.25" customHeight="1">
      <c r="A27" s="1">
        <v>22</v>
      </c>
      <c r="B27" s="2" t="s">
        <v>9</v>
      </c>
      <c r="C27" s="9"/>
      <c r="D27" s="9"/>
      <c r="E27" s="9"/>
      <c r="F27" s="9"/>
      <c r="G27" s="9">
        <v>686</v>
      </c>
      <c r="H27" s="9"/>
      <c r="I27" s="9">
        <v>686</v>
      </c>
      <c r="J27" s="9">
        <f>SUM(G27:H27)</f>
        <v>686</v>
      </c>
      <c r="K27" s="9">
        <v>686</v>
      </c>
      <c r="L27" s="8"/>
      <c r="M27" s="8"/>
      <c r="N27" s="1"/>
    </row>
    <row r="28" spans="1:14" s="15" customFormat="1" ht="17.25" customHeight="1">
      <c r="A28" s="4">
        <v>23</v>
      </c>
      <c r="B28" s="2" t="s">
        <v>10</v>
      </c>
      <c r="C28" s="9"/>
      <c r="D28" s="9"/>
      <c r="E28" s="9"/>
      <c r="F28" s="9"/>
      <c r="G28" s="9"/>
      <c r="H28" s="9"/>
      <c r="I28" s="9"/>
      <c r="J28" s="9">
        <f>SUM(G28:H28)</f>
        <v>0</v>
      </c>
      <c r="K28" s="9"/>
      <c r="L28" s="8"/>
      <c r="M28" s="8"/>
      <c r="N28" s="1"/>
    </row>
    <row r="29" spans="1:14" s="15" customFormat="1" ht="17.25" customHeight="1">
      <c r="A29" s="1">
        <v>24</v>
      </c>
      <c r="B29" s="6" t="s">
        <v>368</v>
      </c>
      <c r="C29" s="9">
        <f aca="true" t="shared" si="4" ref="C29:L29">C30+C31</f>
        <v>0</v>
      </c>
      <c r="D29" s="9">
        <f t="shared" si="4"/>
        <v>0</v>
      </c>
      <c r="E29" s="9">
        <f t="shared" si="4"/>
        <v>0</v>
      </c>
      <c r="F29" s="9">
        <f t="shared" si="4"/>
        <v>0</v>
      </c>
      <c r="G29" s="9">
        <f>G30+G31</f>
        <v>643.85</v>
      </c>
      <c r="H29" s="9">
        <f t="shared" si="4"/>
        <v>0</v>
      </c>
      <c r="I29" s="9">
        <v>643.85</v>
      </c>
      <c r="J29" s="9">
        <f t="shared" si="4"/>
        <v>643.85</v>
      </c>
      <c r="K29" s="9">
        <f t="shared" si="4"/>
        <v>643.85</v>
      </c>
      <c r="L29" s="9">
        <f t="shared" si="4"/>
        <v>0</v>
      </c>
      <c r="M29" s="9"/>
      <c r="N29" s="1"/>
    </row>
    <row r="30" spans="1:14" s="20" customFormat="1" ht="17.25" customHeight="1">
      <c r="A30" s="4">
        <v>25</v>
      </c>
      <c r="B30" s="21" t="s">
        <v>11</v>
      </c>
      <c r="C30" s="9"/>
      <c r="D30" s="9"/>
      <c r="E30" s="9"/>
      <c r="F30" s="9"/>
      <c r="G30" s="9">
        <v>638</v>
      </c>
      <c r="H30" s="9"/>
      <c r="I30" s="9">
        <v>638</v>
      </c>
      <c r="J30" s="11">
        <f>SUM(F30:G30)</f>
        <v>638</v>
      </c>
      <c r="K30" s="9">
        <v>638</v>
      </c>
      <c r="L30" s="16"/>
      <c r="M30" s="16"/>
      <c r="N30" s="1"/>
    </row>
    <row r="31" spans="1:14" s="15" customFormat="1" ht="17.25" customHeight="1">
      <c r="A31" s="1">
        <v>26</v>
      </c>
      <c r="B31" s="2" t="s">
        <v>12</v>
      </c>
      <c r="C31" s="9"/>
      <c r="D31" s="9"/>
      <c r="E31" s="9"/>
      <c r="F31" s="9"/>
      <c r="G31" s="9">
        <v>5.85</v>
      </c>
      <c r="H31" s="9"/>
      <c r="I31" s="9">
        <v>5.85</v>
      </c>
      <c r="J31" s="11">
        <f>SUM(F31:G31)</f>
        <v>5.85</v>
      </c>
      <c r="K31" s="9">
        <v>5.85</v>
      </c>
      <c r="L31" s="16"/>
      <c r="M31" s="16"/>
      <c r="N31" s="1"/>
    </row>
    <row r="32" spans="1:14" s="15" customFormat="1" ht="17.25" customHeight="1">
      <c r="A32" s="1"/>
      <c r="B32" s="6" t="s">
        <v>411</v>
      </c>
      <c r="C32" s="9">
        <f>C33+C34</f>
        <v>0</v>
      </c>
      <c r="D32" s="9">
        <f aca="true" t="shared" si="5" ref="D32:M32">D33+D34</f>
        <v>0</v>
      </c>
      <c r="E32" s="9">
        <f t="shared" si="5"/>
        <v>0</v>
      </c>
      <c r="F32" s="9">
        <f t="shared" si="5"/>
        <v>0</v>
      </c>
      <c r="G32" s="9">
        <f t="shared" si="5"/>
        <v>0</v>
      </c>
      <c r="H32" s="9">
        <f t="shared" si="5"/>
        <v>0</v>
      </c>
      <c r="I32" s="9">
        <v>0</v>
      </c>
      <c r="J32" s="9">
        <f t="shared" si="5"/>
        <v>0</v>
      </c>
      <c r="K32" s="9">
        <f t="shared" si="5"/>
        <v>0</v>
      </c>
      <c r="L32" s="9">
        <f t="shared" si="5"/>
        <v>0</v>
      </c>
      <c r="M32" s="9">
        <f t="shared" si="5"/>
        <v>0</v>
      </c>
      <c r="N32" s="1"/>
    </row>
    <row r="33" spans="1:14" s="15" customFormat="1" ht="17.25" customHeight="1">
      <c r="A33" s="1"/>
      <c r="B33" s="21" t="s">
        <v>412</v>
      </c>
      <c r="C33" s="9"/>
      <c r="D33" s="9"/>
      <c r="E33" s="9"/>
      <c r="F33" s="9"/>
      <c r="G33" s="9"/>
      <c r="H33" s="9"/>
      <c r="I33" s="9"/>
      <c r="J33" s="11"/>
      <c r="K33" s="9"/>
      <c r="L33" s="16"/>
      <c r="M33" s="16"/>
      <c r="N33" s="1"/>
    </row>
    <row r="34" spans="1:14" s="15" customFormat="1" ht="17.25" customHeight="1">
      <c r="A34" s="1"/>
      <c r="B34" s="2" t="s">
        <v>413</v>
      </c>
      <c r="C34" s="9"/>
      <c r="D34" s="9"/>
      <c r="E34" s="9"/>
      <c r="F34" s="9"/>
      <c r="G34" s="9"/>
      <c r="H34" s="9"/>
      <c r="I34" s="9"/>
      <c r="J34" s="11"/>
      <c r="K34" s="9"/>
      <c r="L34" s="16"/>
      <c r="M34" s="16"/>
      <c r="N34" s="1"/>
    </row>
    <row r="35" spans="1:14" s="20" customFormat="1" ht="17.25" customHeight="1">
      <c r="A35" s="4">
        <v>27</v>
      </c>
      <c r="B35" s="3" t="s">
        <v>369</v>
      </c>
      <c r="C35" s="9">
        <f>C36+C37+C38+C39</f>
        <v>5</v>
      </c>
      <c r="D35" s="9">
        <f aca="true" t="shared" si="6" ref="D35:K35">D36+D37+D38+D39</f>
        <v>0</v>
      </c>
      <c r="E35" s="9">
        <f t="shared" si="6"/>
        <v>0</v>
      </c>
      <c r="F35" s="9">
        <f t="shared" si="6"/>
        <v>99</v>
      </c>
      <c r="G35" s="9">
        <f t="shared" si="6"/>
        <v>123</v>
      </c>
      <c r="H35" s="9">
        <f t="shared" si="6"/>
        <v>0</v>
      </c>
      <c r="I35" s="9">
        <v>123</v>
      </c>
      <c r="J35" s="9">
        <f t="shared" si="6"/>
        <v>222</v>
      </c>
      <c r="K35" s="9">
        <f t="shared" si="6"/>
        <v>123</v>
      </c>
      <c r="L35" s="9">
        <f>SUM(L36:L39)</f>
        <v>99</v>
      </c>
      <c r="M35" s="9"/>
      <c r="N35" s="1"/>
    </row>
    <row r="36" spans="1:14" s="15" customFormat="1" ht="17.25" customHeight="1">
      <c r="A36" s="1">
        <v>28</v>
      </c>
      <c r="B36" s="2" t="s">
        <v>13</v>
      </c>
      <c r="C36" s="14">
        <v>5</v>
      </c>
      <c r="D36" s="9"/>
      <c r="E36" s="9"/>
      <c r="F36" s="9">
        <v>99</v>
      </c>
      <c r="G36" s="9">
        <v>123</v>
      </c>
      <c r="H36" s="9"/>
      <c r="I36" s="9">
        <v>123</v>
      </c>
      <c r="J36" s="9">
        <f>SUM(F36:G36)</f>
        <v>222</v>
      </c>
      <c r="K36" s="9">
        <v>123</v>
      </c>
      <c r="L36" s="9">
        <f>SUM(J36-K36)</f>
        <v>99</v>
      </c>
      <c r="M36" s="16"/>
      <c r="N36" s="1"/>
    </row>
    <row r="37" spans="1:14" s="15" customFormat="1" ht="17.25" customHeight="1">
      <c r="A37" s="4">
        <v>29</v>
      </c>
      <c r="B37" s="2" t="s">
        <v>14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16"/>
      <c r="N37" s="1"/>
    </row>
    <row r="38" spans="1:14" s="15" customFormat="1" ht="17.25" customHeight="1">
      <c r="A38" s="1">
        <v>30</v>
      </c>
      <c r="B38" s="2" t="s">
        <v>15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16"/>
      <c r="N38" s="1"/>
    </row>
    <row r="39" spans="1:14" s="15" customFormat="1" ht="17.25" customHeight="1">
      <c r="A39" s="4">
        <v>31</v>
      </c>
      <c r="B39" s="2" t="s">
        <v>16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16"/>
      <c r="N39" s="1"/>
    </row>
    <row r="40" spans="1:14" s="20" customFormat="1" ht="17.25" customHeight="1">
      <c r="A40" s="1">
        <v>32</v>
      </c>
      <c r="B40" s="3" t="s">
        <v>370</v>
      </c>
      <c r="C40" s="9">
        <f>C41+C42+C43+C44+C45+C46+C47+C48+C49+C50+C51</f>
        <v>7</v>
      </c>
      <c r="D40" s="9">
        <f aca="true" t="shared" si="7" ref="D40:L40">D41+D42+D43+D44+D45+D46+D47+D48+D49+D50+D51</f>
        <v>1</v>
      </c>
      <c r="E40" s="9">
        <f t="shared" si="7"/>
        <v>0</v>
      </c>
      <c r="F40" s="9">
        <f t="shared" si="7"/>
        <v>179.2</v>
      </c>
      <c r="G40" s="9">
        <f t="shared" si="7"/>
        <v>762.5</v>
      </c>
      <c r="H40" s="9">
        <f t="shared" si="7"/>
        <v>0</v>
      </c>
      <c r="I40" s="9">
        <v>762.5</v>
      </c>
      <c r="J40" s="9">
        <f t="shared" si="7"/>
        <v>941.7</v>
      </c>
      <c r="K40" s="9">
        <f t="shared" si="7"/>
        <v>54</v>
      </c>
      <c r="L40" s="9">
        <f t="shared" si="7"/>
        <v>887.7</v>
      </c>
      <c r="M40" s="9"/>
      <c r="N40" s="1"/>
    </row>
    <row r="41" spans="1:14" s="15" customFormat="1" ht="17.25" customHeight="1">
      <c r="A41" s="4">
        <v>33</v>
      </c>
      <c r="B41" s="2" t="s">
        <v>17</v>
      </c>
      <c r="C41" s="9">
        <v>4</v>
      </c>
      <c r="D41" s="9"/>
      <c r="E41" s="9"/>
      <c r="F41" s="8">
        <v>82.7</v>
      </c>
      <c r="G41" s="9"/>
      <c r="H41" s="9"/>
      <c r="I41" s="9"/>
      <c r="J41" s="8">
        <f>SUM(F41:G41)</f>
        <v>82.7</v>
      </c>
      <c r="K41" s="9"/>
      <c r="L41" s="8">
        <f>SUM(J41-K41)</f>
        <v>82.7</v>
      </c>
      <c r="M41" s="16"/>
      <c r="N41" s="1"/>
    </row>
    <row r="42" spans="1:14" s="15" customFormat="1" ht="17.25" customHeight="1">
      <c r="A42" s="1">
        <v>34</v>
      </c>
      <c r="B42" s="2" t="s">
        <v>18</v>
      </c>
      <c r="C42" s="10"/>
      <c r="D42" s="10"/>
      <c r="E42" s="10"/>
      <c r="F42" s="7"/>
      <c r="G42" s="10">
        <v>13</v>
      </c>
      <c r="H42" s="10"/>
      <c r="I42" s="10">
        <v>13</v>
      </c>
      <c r="J42" s="8">
        <f aca="true" t="shared" si="8" ref="J42:J51">SUM(F42:G42)</f>
        <v>13</v>
      </c>
      <c r="K42" s="10"/>
      <c r="L42" s="8">
        <f aca="true" t="shared" si="9" ref="L42:L51">SUM(J42-K42)</f>
        <v>13</v>
      </c>
      <c r="M42" s="42"/>
      <c r="N42" s="1"/>
    </row>
    <row r="43" spans="1:14" s="15" customFormat="1" ht="17.25" customHeight="1">
      <c r="A43" s="4">
        <v>35</v>
      </c>
      <c r="B43" s="2" t="s">
        <v>19</v>
      </c>
      <c r="C43" s="10"/>
      <c r="D43" s="10">
        <v>1</v>
      </c>
      <c r="E43" s="10"/>
      <c r="F43" s="7">
        <v>15.6</v>
      </c>
      <c r="G43" s="10"/>
      <c r="H43" s="10"/>
      <c r="I43" s="10"/>
      <c r="J43" s="8">
        <f t="shared" si="8"/>
        <v>15.6</v>
      </c>
      <c r="K43" s="10"/>
      <c r="L43" s="8">
        <f t="shared" si="9"/>
        <v>15.6</v>
      </c>
      <c r="M43" s="42"/>
      <c r="N43" s="1"/>
    </row>
    <row r="44" spans="1:14" s="15" customFormat="1" ht="17.25" customHeight="1">
      <c r="A44" s="1">
        <v>36</v>
      </c>
      <c r="B44" s="2" t="s">
        <v>20</v>
      </c>
      <c r="C44" s="9"/>
      <c r="D44" s="9"/>
      <c r="E44" s="9"/>
      <c r="F44" s="8"/>
      <c r="G44" s="9"/>
      <c r="H44" s="9"/>
      <c r="I44" s="9"/>
      <c r="J44" s="8">
        <f t="shared" si="8"/>
        <v>0</v>
      </c>
      <c r="K44" s="9"/>
      <c r="L44" s="8">
        <f t="shared" si="9"/>
        <v>0</v>
      </c>
      <c r="M44" s="16"/>
      <c r="N44" s="1"/>
    </row>
    <row r="45" spans="1:14" s="15" customFormat="1" ht="17.25" customHeight="1">
      <c r="A45" s="4">
        <v>37</v>
      </c>
      <c r="B45" s="2" t="s">
        <v>21</v>
      </c>
      <c r="C45" s="9"/>
      <c r="D45" s="9"/>
      <c r="E45" s="9"/>
      <c r="F45" s="8">
        <v>23</v>
      </c>
      <c r="G45" s="9">
        <v>110</v>
      </c>
      <c r="H45" s="9"/>
      <c r="I45" s="9">
        <v>110</v>
      </c>
      <c r="J45" s="8">
        <f t="shared" si="8"/>
        <v>133</v>
      </c>
      <c r="K45" s="9"/>
      <c r="L45" s="8">
        <f t="shared" si="9"/>
        <v>133</v>
      </c>
      <c r="M45" s="16"/>
      <c r="N45" s="1"/>
    </row>
    <row r="46" spans="1:14" s="15" customFormat="1" ht="17.25" customHeight="1">
      <c r="A46" s="1">
        <v>38</v>
      </c>
      <c r="B46" s="2" t="s">
        <v>45</v>
      </c>
      <c r="C46" s="9"/>
      <c r="D46" s="9"/>
      <c r="E46" s="9"/>
      <c r="F46" s="8"/>
      <c r="G46" s="9">
        <v>125</v>
      </c>
      <c r="H46" s="9"/>
      <c r="I46" s="9">
        <v>125</v>
      </c>
      <c r="J46" s="8">
        <f t="shared" si="8"/>
        <v>125</v>
      </c>
      <c r="K46" s="9"/>
      <c r="L46" s="8">
        <f t="shared" si="9"/>
        <v>125</v>
      </c>
      <c r="M46" s="16"/>
      <c r="N46" s="1"/>
    </row>
    <row r="47" spans="1:14" s="15" customFormat="1" ht="17.25" customHeight="1">
      <c r="A47" s="4">
        <v>39</v>
      </c>
      <c r="B47" s="2" t="s">
        <v>46</v>
      </c>
      <c r="C47" s="9">
        <v>3</v>
      </c>
      <c r="D47" s="9"/>
      <c r="E47" s="9"/>
      <c r="F47" s="8">
        <v>57.9</v>
      </c>
      <c r="G47" s="9">
        <v>10</v>
      </c>
      <c r="H47" s="9"/>
      <c r="I47" s="9">
        <v>10</v>
      </c>
      <c r="J47" s="8">
        <f t="shared" si="8"/>
        <v>67.9</v>
      </c>
      <c r="K47" s="9"/>
      <c r="L47" s="8">
        <f t="shared" si="9"/>
        <v>67.9</v>
      </c>
      <c r="M47" s="16"/>
      <c r="N47" s="1"/>
    </row>
    <row r="48" spans="1:14" s="15" customFormat="1" ht="17.25" customHeight="1">
      <c r="A48" s="1">
        <v>40</v>
      </c>
      <c r="B48" s="2" t="s">
        <v>40</v>
      </c>
      <c r="C48" s="9"/>
      <c r="D48" s="9"/>
      <c r="E48" s="9"/>
      <c r="F48" s="8"/>
      <c r="G48" s="9">
        <v>158.5</v>
      </c>
      <c r="H48" s="9"/>
      <c r="I48" s="9">
        <v>158.5</v>
      </c>
      <c r="J48" s="8">
        <f t="shared" si="8"/>
        <v>158.5</v>
      </c>
      <c r="K48" s="9"/>
      <c r="L48" s="8">
        <f t="shared" si="9"/>
        <v>158.5</v>
      </c>
      <c r="M48" s="16"/>
      <c r="N48" s="1"/>
    </row>
    <row r="49" spans="1:14" s="15" customFormat="1" ht="17.25" customHeight="1">
      <c r="A49" s="4">
        <v>41</v>
      </c>
      <c r="B49" s="2" t="s">
        <v>47</v>
      </c>
      <c r="C49" s="9"/>
      <c r="D49" s="9"/>
      <c r="E49" s="9"/>
      <c r="F49" s="8"/>
      <c r="G49" s="9">
        <v>18</v>
      </c>
      <c r="H49" s="9"/>
      <c r="I49" s="9">
        <v>18</v>
      </c>
      <c r="J49" s="8">
        <f t="shared" si="8"/>
        <v>18</v>
      </c>
      <c r="K49" s="9"/>
      <c r="L49" s="8">
        <f t="shared" si="9"/>
        <v>18</v>
      </c>
      <c r="M49" s="16"/>
      <c r="N49" s="1"/>
    </row>
    <row r="50" spans="1:14" s="15" customFormat="1" ht="17.25" customHeight="1">
      <c r="A50" s="1">
        <v>42</v>
      </c>
      <c r="B50" s="2" t="s">
        <v>414</v>
      </c>
      <c r="C50" s="9"/>
      <c r="D50" s="9"/>
      <c r="E50" s="9"/>
      <c r="F50" s="8"/>
      <c r="G50" s="9">
        <v>180</v>
      </c>
      <c r="H50" s="9"/>
      <c r="I50" s="9">
        <v>180</v>
      </c>
      <c r="J50" s="8">
        <f t="shared" si="8"/>
        <v>180</v>
      </c>
      <c r="K50" s="9">
        <v>54</v>
      </c>
      <c r="L50" s="8">
        <f t="shared" si="9"/>
        <v>126</v>
      </c>
      <c r="M50" s="16"/>
      <c r="N50" s="1"/>
    </row>
    <row r="51" spans="1:14" s="15" customFormat="1" ht="17.25" customHeight="1">
      <c r="A51" s="4">
        <v>43</v>
      </c>
      <c r="B51" s="2" t="s">
        <v>415</v>
      </c>
      <c r="C51" s="9"/>
      <c r="D51" s="9"/>
      <c r="E51" s="9"/>
      <c r="F51" s="9"/>
      <c r="G51" s="9">
        <v>148</v>
      </c>
      <c r="H51" s="9"/>
      <c r="I51" s="9">
        <v>148</v>
      </c>
      <c r="J51" s="8">
        <f t="shared" si="8"/>
        <v>148</v>
      </c>
      <c r="K51" s="9"/>
      <c r="L51" s="8">
        <f t="shared" si="9"/>
        <v>148</v>
      </c>
      <c r="M51" s="9"/>
      <c r="N51" s="1"/>
    </row>
    <row r="52" spans="1:14" s="20" customFormat="1" ht="17.25" customHeight="1">
      <c r="A52" s="1">
        <v>44</v>
      </c>
      <c r="B52" s="3" t="s">
        <v>371</v>
      </c>
      <c r="C52" s="9">
        <f>C53+C54+C55+C56+C57+C58</f>
        <v>5</v>
      </c>
      <c r="D52" s="9">
        <f aca="true" t="shared" si="10" ref="D52:M52">D53+D54+D55+D56+D57+D58</f>
        <v>0</v>
      </c>
      <c r="E52" s="9">
        <f t="shared" si="10"/>
        <v>0</v>
      </c>
      <c r="F52" s="9">
        <f t="shared" si="10"/>
        <v>112.5</v>
      </c>
      <c r="G52" s="9">
        <f t="shared" si="10"/>
        <v>95</v>
      </c>
      <c r="H52" s="9">
        <f t="shared" si="10"/>
        <v>0</v>
      </c>
      <c r="I52" s="9">
        <v>95</v>
      </c>
      <c r="J52" s="9">
        <f t="shared" si="10"/>
        <v>207.5</v>
      </c>
      <c r="K52" s="9">
        <f t="shared" si="10"/>
        <v>95</v>
      </c>
      <c r="L52" s="9">
        <f t="shared" si="10"/>
        <v>112.5</v>
      </c>
      <c r="M52" s="9">
        <f t="shared" si="10"/>
        <v>0</v>
      </c>
      <c r="N52" s="1"/>
    </row>
    <row r="53" spans="1:14" s="20" customFormat="1" ht="17.25" customHeight="1">
      <c r="A53" s="1"/>
      <c r="B53" s="2" t="s">
        <v>405</v>
      </c>
      <c r="C53" s="10"/>
      <c r="D53" s="10"/>
      <c r="E53" s="10"/>
      <c r="F53" s="10"/>
      <c r="G53" s="10"/>
      <c r="H53" s="10"/>
      <c r="I53" s="10"/>
      <c r="J53" s="10"/>
      <c r="K53" s="10"/>
      <c r="L53" s="10">
        <f aca="true" t="shared" si="11" ref="L53:L58">SUM(J53-K53)</f>
        <v>0</v>
      </c>
      <c r="M53" s="7"/>
      <c r="N53" s="1"/>
    </row>
    <row r="54" spans="1:14" s="15" customFormat="1" ht="18" customHeight="1">
      <c r="A54" s="4">
        <v>45</v>
      </c>
      <c r="B54" s="2" t="s">
        <v>385</v>
      </c>
      <c r="C54" s="10"/>
      <c r="D54" s="10"/>
      <c r="E54" s="10"/>
      <c r="F54" s="10"/>
      <c r="G54" s="10">
        <v>60</v>
      </c>
      <c r="H54" s="10"/>
      <c r="I54" s="10">
        <v>60</v>
      </c>
      <c r="J54" s="10">
        <f>SUM(F54:G54)</f>
        <v>60</v>
      </c>
      <c r="K54" s="10">
        <v>60</v>
      </c>
      <c r="L54" s="10">
        <f t="shared" si="11"/>
        <v>0</v>
      </c>
      <c r="M54" s="7"/>
      <c r="N54" s="1"/>
    </row>
    <row r="55" spans="1:14" s="15" customFormat="1" ht="18" customHeight="1">
      <c r="A55" s="1">
        <v>46</v>
      </c>
      <c r="B55" s="2" t="s">
        <v>386</v>
      </c>
      <c r="C55" s="10"/>
      <c r="D55" s="10"/>
      <c r="E55" s="10"/>
      <c r="F55" s="10"/>
      <c r="G55" s="10">
        <v>10</v>
      </c>
      <c r="H55" s="10"/>
      <c r="I55" s="10">
        <v>10</v>
      </c>
      <c r="J55" s="10">
        <f>SUM(F55:G55)</f>
        <v>10</v>
      </c>
      <c r="K55" s="10">
        <v>10</v>
      </c>
      <c r="L55" s="10">
        <f t="shared" si="11"/>
        <v>0</v>
      </c>
      <c r="M55" s="7"/>
      <c r="N55" s="1"/>
    </row>
    <row r="56" spans="1:14" s="15" customFormat="1" ht="18" customHeight="1">
      <c r="A56" s="1"/>
      <c r="B56" s="2" t="s">
        <v>416</v>
      </c>
      <c r="C56" s="10">
        <v>5</v>
      </c>
      <c r="D56" s="10"/>
      <c r="E56" s="10"/>
      <c r="F56" s="10">
        <v>112.5</v>
      </c>
      <c r="G56" s="10">
        <v>25</v>
      </c>
      <c r="H56" s="10"/>
      <c r="I56" s="10">
        <v>25</v>
      </c>
      <c r="J56" s="10">
        <f>SUM(F56:G56)</f>
        <v>137.5</v>
      </c>
      <c r="K56" s="10">
        <v>25</v>
      </c>
      <c r="L56" s="10">
        <f t="shared" si="11"/>
        <v>112.5</v>
      </c>
      <c r="M56" s="7"/>
      <c r="N56" s="1"/>
    </row>
    <row r="57" spans="1:14" s="15" customFormat="1" ht="18" customHeight="1">
      <c r="A57" s="1"/>
      <c r="B57" s="2" t="s">
        <v>417</v>
      </c>
      <c r="C57" s="10"/>
      <c r="D57" s="10"/>
      <c r="E57" s="10"/>
      <c r="F57" s="10"/>
      <c r="G57" s="10"/>
      <c r="H57" s="10"/>
      <c r="I57" s="10"/>
      <c r="J57" s="10">
        <f>SUM(F57:G57)</f>
        <v>0</v>
      </c>
      <c r="K57" s="10"/>
      <c r="L57" s="10">
        <f t="shared" si="11"/>
        <v>0</v>
      </c>
      <c r="M57" s="7"/>
      <c r="N57" s="1"/>
    </row>
    <row r="58" spans="1:14" s="15" customFormat="1" ht="18" customHeight="1">
      <c r="A58" s="1">
        <v>48</v>
      </c>
      <c r="B58" s="2" t="s">
        <v>418</v>
      </c>
      <c r="C58" s="9"/>
      <c r="D58" s="9"/>
      <c r="E58" s="9"/>
      <c r="F58" s="9"/>
      <c r="G58" s="9"/>
      <c r="H58" s="9"/>
      <c r="I58" s="9"/>
      <c r="J58" s="10">
        <f>SUM(F58:G58)</f>
        <v>0</v>
      </c>
      <c r="K58" s="9"/>
      <c r="L58" s="10">
        <f t="shared" si="11"/>
        <v>0</v>
      </c>
      <c r="M58" s="8"/>
      <c r="N58" s="1"/>
    </row>
    <row r="59" spans="1:14" s="20" customFormat="1" ht="18" customHeight="1">
      <c r="A59" s="4">
        <v>49</v>
      </c>
      <c r="B59" s="3" t="s">
        <v>372</v>
      </c>
      <c r="C59" s="9">
        <f>C60+C61+C62</f>
        <v>1</v>
      </c>
      <c r="D59" s="9">
        <f aca="true" t="shared" si="12" ref="D59:L59">D60+D61+D62</f>
        <v>0</v>
      </c>
      <c r="E59" s="9">
        <f t="shared" si="12"/>
        <v>0</v>
      </c>
      <c r="F59" s="9">
        <f t="shared" si="12"/>
        <v>20.3</v>
      </c>
      <c r="G59" s="9">
        <f t="shared" si="12"/>
        <v>6</v>
      </c>
      <c r="H59" s="9">
        <f t="shared" si="12"/>
        <v>0</v>
      </c>
      <c r="I59" s="9">
        <v>6</v>
      </c>
      <c r="J59" s="9">
        <f t="shared" si="12"/>
        <v>26.3</v>
      </c>
      <c r="K59" s="9">
        <f t="shared" si="12"/>
        <v>6</v>
      </c>
      <c r="L59" s="9">
        <f t="shared" si="12"/>
        <v>20.3</v>
      </c>
      <c r="M59" s="9"/>
      <c r="N59" s="1"/>
    </row>
    <row r="60" spans="1:14" s="15" customFormat="1" ht="18" customHeight="1">
      <c r="A60" s="1">
        <v>50</v>
      </c>
      <c r="B60" s="2" t="s">
        <v>22</v>
      </c>
      <c r="C60" s="9">
        <v>1</v>
      </c>
      <c r="D60" s="9"/>
      <c r="E60" s="9"/>
      <c r="F60" s="8">
        <v>20.3</v>
      </c>
      <c r="G60" s="9">
        <v>6</v>
      </c>
      <c r="H60" s="9"/>
      <c r="I60" s="9">
        <v>6</v>
      </c>
      <c r="J60" s="9">
        <f>SUM(F60:G60)</f>
        <v>26.3</v>
      </c>
      <c r="K60" s="9">
        <v>6</v>
      </c>
      <c r="L60" s="8">
        <f>SUM(J60-K60)</f>
        <v>20.3</v>
      </c>
      <c r="M60" s="8"/>
      <c r="N60" s="1"/>
    </row>
    <row r="61" spans="1:14" s="15" customFormat="1" ht="18" customHeight="1">
      <c r="A61" s="4">
        <v>51</v>
      </c>
      <c r="B61" s="2" t="s">
        <v>23</v>
      </c>
      <c r="C61" s="9"/>
      <c r="D61" s="9"/>
      <c r="E61" s="9"/>
      <c r="F61" s="8"/>
      <c r="G61" s="9"/>
      <c r="H61" s="9"/>
      <c r="I61" s="9"/>
      <c r="J61" s="9"/>
      <c r="K61" s="9"/>
      <c r="L61" s="8"/>
      <c r="M61" s="8"/>
      <c r="N61" s="1"/>
    </row>
    <row r="62" spans="1:14" s="15" customFormat="1" ht="18" customHeight="1">
      <c r="A62" s="1">
        <v>52</v>
      </c>
      <c r="B62" s="2" t="s">
        <v>24</v>
      </c>
      <c r="C62" s="9"/>
      <c r="D62" s="9"/>
      <c r="E62" s="9"/>
      <c r="F62" s="8"/>
      <c r="G62" s="9"/>
      <c r="H62" s="9"/>
      <c r="I62" s="9"/>
      <c r="J62" s="9"/>
      <c r="K62" s="9"/>
      <c r="L62" s="8"/>
      <c r="M62" s="8"/>
      <c r="N62" s="1"/>
    </row>
    <row r="63" spans="1:14" s="20" customFormat="1" ht="18" customHeight="1">
      <c r="A63" s="4">
        <v>53</v>
      </c>
      <c r="B63" s="6" t="s">
        <v>373</v>
      </c>
      <c r="C63" s="9">
        <f>C64+C65+C66+C67+C68+C69+C70</f>
        <v>0</v>
      </c>
      <c r="D63" s="9">
        <f aca="true" t="shared" si="13" ref="D63:L63">D64+D65+D66+D67+D68+D69+D70</f>
        <v>0</v>
      </c>
      <c r="E63" s="9">
        <f t="shared" si="13"/>
        <v>0</v>
      </c>
      <c r="F63" s="9">
        <f t="shared" si="13"/>
        <v>0</v>
      </c>
      <c r="G63" s="9">
        <f>G64+G65+G66+G67+G68+G69+G70</f>
        <v>15448.66</v>
      </c>
      <c r="H63" s="9">
        <f t="shared" si="13"/>
        <v>0</v>
      </c>
      <c r="I63" s="9">
        <v>15448.66</v>
      </c>
      <c r="J63" s="9">
        <f t="shared" si="13"/>
        <v>15448.66</v>
      </c>
      <c r="K63" s="9">
        <f t="shared" si="13"/>
        <v>4818.16</v>
      </c>
      <c r="L63" s="9">
        <f t="shared" si="13"/>
        <v>10630.5</v>
      </c>
      <c r="M63" s="9"/>
      <c r="N63" s="1"/>
    </row>
    <row r="64" spans="1:14" s="15" customFormat="1" ht="18" customHeight="1">
      <c r="A64" s="1">
        <v>54</v>
      </c>
      <c r="B64" s="2" t="s">
        <v>25</v>
      </c>
      <c r="C64" s="9"/>
      <c r="D64" s="9"/>
      <c r="E64" s="9"/>
      <c r="F64" s="8"/>
      <c r="G64" s="9">
        <v>466.16</v>
      </c>
      <c r="H64" s="9"/>
      <c r="I64" s="9">
        <v>466.16</v>
      </c>
      <c r="J64" s="9">
        <f>SUM(F64:G64)</f>
        <v>466.16</v>
      </c>
      <c r="K64" s="9">
        <v>466.16</v>
      </c>
      <c r="L64" s="8">
        <f>SUM(J64-K64)</f>
        <v>0</v>
      </c>
      <c r="M64" s="8"/>
      <c r="N64" s="1"/>
    </row>
    <row r="65" spans="1:14" s="15" customFormat="1" ht="18" customHeight="1">
      <c r="A65" s="4">
        <v>55</v>
      </c>
      <c r="B65" s="2" t="s">
        <v>51</v>
      </c>
      <c r="C65" s="9"/>
      <c r="D65" s="9"/>
      <c r="E65" s="9"/>
      <c r="F65" s="8"/>
      <c r="G65" s="9"/>
      <c r="H65" s="9"/>
      <c r="I65" s="9"/>
      <c r="J65" s="9">
        <f aca="true" t="shared" si="14" ref="J65:J70">SUM(F65:G65)</f>
        <v>0</v>
      </c>
      <c r="K65" s="9"/>
      <c r="L65" s="8">
        <f aca="true" t="shared" si="15" ref="L65:L70">SUM(J65-K65)</f>
        <v>0</v>
      </c>
      <c r="M65" s="8"/>
      <c r="N65" s="1"/>
    </row>
    <row r="66" spans="1:14" s="15" customFormat="1" ht="18" customHeight="1">
      <c r="A66" s="1">
        <v>56</v>
      </c>
      <c r="B66" s="2" t="s">
        <v>52</v>
      </c>
      <c r="C66" s="10"/>
      <c r="D66" s="10"/>
      <c r="E66" s="10"/>
      <c r="F66" s="7"/>
      <c r="G66" s="10">
        <v>1702</v>
      </c>
      <c r="H66" s="10"/>
      <c r="I66" s="10">
        <v>1702</v>
      </c>
      <c r="J66" s="9">
        <f t="shared" si="14"/>
        <v>1702</v>
      </c>
      <c r="K66" s="10">
        <v>1492</v>
      </c>
      <c r="L66" s="8">
        <f t="shared" si="15"/>
        <v>210</v>
      </c>
      <c r="M66" s="7"/>
      <c r="N66" s="1"/>
    </row>
    <row r="67" spans="1:14" s="15" customFormat="1" ht="18" customHeight="1">
      <c r="A67" s="4">
        <v>57</v>
      </c>
      <c r="B67" s="2" t="s">
        <v>50</v>
      </c>
      <c r="C67" s="10"/>
      <c r="D67" s="10"/>
      <c r="E67" s="10"/>
      <c r="F67" s="7"/>
      <c r="G67" s="10">
        <v>1800</v>
      </c>
      <c r="H67" s="10"/>
      <c r="I67" s="10">
        <v>1800</v>
      </c>
      <c r="J67" s="9">
        <f t="shared" si="14"/>
        <v>1800</v>
      </c>
      <c r="K67" s="10">
        <v>1800</v>
      </c>
      <c r="L67" s="8">
        <f t="shared" si="15"/>
        <v>0</v>
      </c>
      <c r="M67" s="7"/>
      <c r="N67" s="1"/>
    </row>
    <row r="68" spans="1:14" s="15" customFormat="1" ht="18" customHeight="1">
      <c r="A68" s="1">
        <v>58</v>
      </c>
      <c r="B68" s="2" t="s">
        <v>48</v>
      </c>
      <c r="C68" s="10"/>
      <c r="D68" s="10"/>
      <c r="E68" s="10"/>
      <c r="F68" s="7"/>
      <c r="G68" s="10"/>
      <c r="H68" s="10"/>
      <c r="I68" s="10"/>
      <c r="J68" s="9">
        <f t="shared" si="14"/>
        <v>0</v>
      </c>
      <c r="K68" s="10"/>
      <c r="L68" s="8">
        <f t="shared" si="15"/>
        <v>0</v>
      </c>
      <c r="M68" s="7"/>
      <c r="N68" s="1"/>
    </row>
    <row r="69" spans="1:14" s="15" customFormat="1" ht="18" customHeight="1">
      <c r="A69" s="4">
        <v>59</v>
      </c>
      <c r="B69" s="2" t="s">
        <v>49</v>
      </c>
      <c r="C69" s="10"/>
      <c r="D69" s="10"/>
      <c r="E69" s="10"/>
      <c r="F69" s="7"/>
      <c r="G69" s="10">
        <v>11480.5</v>
      </c>
      <c r="H69" s="10"/>
      <c r="I69" s="10">
        <v>11480.5</v>
      </c>
      <c r="J69" s="9">
        <f t="shared" si="14"/>
        <v>11480.5</v>
      </c>
      <c r="K69" s="10">
        <v>1060</v>
      </c>
      <c r="L69" s="8">
        <f t="shared" si="15"/>
        <v>10420.5</v>
      </c>
      <c r="M69" s="7"/>
      <c r="N69" s="1"/>
    </row>
    <row r="70" spans="1:14" s="15" customFormat="1" ht="18" customHeight="1">
      <c r="A70" s="1">
        <v>60</v>
      </c>
      <c r="B70" s="2" t="s">
        <v>56</v>
      </c>
      <c r="C70" s="10"/>
      <c r="D70" s="10"/>
      <c r="E70" s="10"/>
      <c r="F70" s="7"/>
      <c r="G70" s="10"/>
      <c r="H70" s="10"/>
      <c r="I70" s="10"/>
      <c r="J70" s="9">
        <f t="shared" si="14"/>
        <v>0</v>
      </c>
      <c r="K70" s="10"/>
      <c r="L70" s="8">
        <f t="shared" si="15"/>
        <v>0</v>
      </c>
      <c r="M70" s="7"/>
      <c r="N70" s="1"/>
    </row>
    <row r="71" spans="1:14" s="20" customFormat="1" ht="17.25" customHeight="1">
      <c r="A71" s="4">
        <v>61</v>
      </c>
      <c r="B71" s="6" t="s">
        <v>374</v>
      </c>
      <c r="C71" s="9">
        <f>C72+C73+C74+C75+C76</f>
        <v>9</v>
      </c>
      <c r="D71" s="9">
        <f aca="true" t="shared" si="16" ref="D71:L71">D72+D73+D74+D75+D76</f>
        <v>0</v>
      </c>
      <c r="E71" s="9">
        <f t="shared" si="16"/>
        <v>0</v>
      </c>
      <c r="F71" s="9">
        <f t="shared" si="16"/>
        <v>184.20000000000002</v>
      </c>
      <c r="G71" s="9">
        <f t="shared" si="16"/>
        <v>1021.88</v>
      </c>
      <c r="H71" s="9">
        <f t="shared" si="16"/>
        <v>0</v>
      </c>
      <c r="I71" s="9">
        <v>1021.88</v>
      </c>
      <c r="J71" s="9">
        <f t="shared" si="16"/>
        <v>1206.08</v>
      </c>
      <c r="K71" s="9">
        <f t="shared" si="16"/>
        <v>751.88</v>
      </c>
      <c r="L71" s="9">
        <f t="shared" si="16"/>
        <v>454.19999999999993</v>
      </c>
      <c r="M71" s="9"/>
      <c r="N71" s="1"/>
    </row>
    <row r="72" spans="1:14" s="15" customFormat="1" ht="17.25" customHeight="1">
      <c r="A72" s="1">
        <v>62</v>
      </c>
      <c r="B72" s="2" t="s">
        <v>26</v>
      </c>
      <c r="C72" s="9">
        <v>6</v>
      </c>
      <c r="D72" s="9"/>
      <c r="E72" s="9"/>
      <c r="F72" s="8">
        <v>121.8</v>
      </c>
      <c r="G72" s="9">
        <v>12.88</v>
      </c>
      <c r="H72" s="9"/>
      <c r="I72" s="9">
        <v>12.88</v>
      </c>
      <c r="J72" s="9">
        <f>SUM(F72:G72)</f>
        <v>134.68</v>
      </c>
      <c r="K72" s="9">
        <v>12.88</v>
      </c>
      <c r="L72" s="8">
        <f>SUM(J72-K72)</f>
        <v>121.80000000000001</v>
      </c>
      <c r="M72" s="8"/>
      <c r="N72" s="1"/>
    </row>
    <row r="73" spans="1:14" s="15" customFormat="1" ht="17.25" customHeight="1">
      <c r="A73" s="4">
        <v>63</v>
      </c>
      <c r="B73" s="2" t="s">
        <v>27</v>
      </c>
      <c r="C73" s="9">
        <v>2</v>
      </c>
      <c r="D73" s="9"/>
      <c r="E73" s="9"/>
      <c r="F73" s="8">
        <v>42.1</v>
      </c>
      <c r="G73" s="9">
        <v>3</v>
      </c>
      <c r="H73" s="9"/>
      <c r="I73" s="9">
        <v>3</v>
      </c>
      <c r="J73" s="9">
        <f>SUM(F73:G73)</f>
        <v>45.1</v>
      </c>
      <c r="K73" s="9">
        <v>3</v>
      </c>
      <c r="L73" s="8">
        <f>SUM(J73-K73)</f>
        <v>42.1</v>
      </c>
      <c r="M73" s="8"/>
      <c r="N73" s="1"/>
    </row>
    <row r="74" spans="1:14" s="15" customFormat="1" ht="17.25" customHeight="1">
      <c r="A74" s="1">
        <v>64</v>
      </c>
      <c r="B74" s="2" t="s">
        <v>28</v>
      </c>
      <c r="C74" s="9">
        <v>1</v>
      </c>
      <c r="D74" s="9"/>
      <c r="E74" s="9"/>
      <c r="F74" s="8">
        <v>20.3</v>
      </c>
      <c r="G74" s="9">
        <v>717</v>
      </c>
      <c r="H74" s="9"/>
      <c r="I74" s="9">
        <v>717</v>
      </c>
      <c r="J74" s="9">
        <f>SUM(F74:G74)</f>
        <v>737.3</v>
      </c>
      <c r="K74" s="9">
        <v>717</v>
      </c>
      <c r="L74" s="8">
        <f>SUM(J74-K74)</f>
        <v>20.299999999999955</v>
      </c>
      <c r="M74" s="8"/>
      <c r="N74" s="1"/>
    </row>
    <row r="75" spans="1:14" s="15" customFormat="1" ht="17.25" customHeight="1">
      <c r="A75" s="4">
        <v>65</v>
      </c>
      <c r="B75" s="2" t="s">
        <v>37</v>
      </c>
      <c r="C75" s="9"/>
      <c r="D75" s="9"/>
      <c r="E75" s="9"/>
      <c r="F75" s="8"/>
      <c r="G75" s="9">
        <v>14</v>
      </c>
      <c r="H75" s="9"/>
      <c r="I75" s="9">
        <v>14</v>
      </c>
      <c r="J75" s="9">
        <f>SUM(F75:G75)</f>
        <v>14</v>
      </c>
      <c r="K75" s="9">
        <v>14</v>
      </c>
      <c r="L75" s="8">
        <f>SUM(J75-K75)</f>
        <v>0</v>
      </c>
      <c r="M75" s="8"/>
      <c r="N75" s="1"/>
    </row>
    <row r="76" spans="1:14" s="15" customFormat="1" ht="17.25" customHeight="1">
      <c r="A76" s="1">
        <v>66</v>
      </c>
      <c r="B76" s="2" t="s">
        <v>38</v>
      </c>
      <c r="C76" s="9"/>
      <c r="D76" s="9"/>
      <c r="E76" s="9"/>
      <c r="F76" s="8"/>
      <c r="G76" s="9">
        <v>275</v>
      </c>
      <c r="H76" s="9"/>
      <c r="I76" s="9">
        <v>275</v>
      </c>
      <c r="J76" s="9">
        <f>SUM(F76:G76)</f>
        <v>275</v>
      </c>
      <c r="K76" s="9">
        <v>5</v>
      </c>
      <c r="L76" s="8">
        <f>SUM(J76-K76)</f>
        <v>270</v>
      </c>
      <c r="M76" s="8"/>
      <c r="N76" s="1"/>
    </row>
    <row r="77" spans="1:14" s="20" customFormat="1" ht="17.25" customHeight="1">
      <c r="A77" s="4">
        <v>67</v>
      </c>
      <c r="B77" s="3" t="s">
        <v>375</v>
      </c>
      <c r="C77" s="9">
        <f>C78+C79</f>
        <v>9</v>
      </c>
      <c r="D77" s="9">
        <f aca="true" t="shared" si="17" ref="D77:L77">D78+D79</f>
        <v>0</v>
      </c>
      <c r="E77" s="9">
        <f t="shared" si="17"/>
        <v>0</v>
      </c>
      <c r="F77" s="9">
        <f t="shared" si="17"/>
        <v>177.7</v>
      </c>
      <c r="G77" s="9">
        <f t="shared" si="17"/>
        <v>280</v>
      </c>
      <c r="H77" s="9">
        <f t="shared" si="17"/>
        <v>0</v>
      </c>
      <c r="I77" s="9">
        <v>280</v>
      </c>
      <c r="J77" s="9">
        <f t="shared" si="17"/>
        <v>457.7</v>
      </c>
      <c r="K77" s="9">
        <f t="shared" si="17"/>
        <v>280</v>
      </c>
      <c r="L77" s="9">
        <f t="shared" si="17"/>
        <v>177.7</v>
      </c>
      <c r="M77" s="9"/>
      <c r="N77" s="1"/>
    </row>
    <row r="78" spans="1:14" s="15" customFormat="1" ht="17.25" customHeight="1">
      <c r="A78" s="1">
        <v>68</v>
      </c>
      <c r="B78" s="2" t="s">
        <v>29</v>
      </c>
      <c r="C78" s="9">
        <v>6</v>
      </c>
      <c r="D78" s="9"/>
      <c r="E78" s="9"/>
      <c r="F78" s="9">
        <v>119.8</v>
      </c>
      <c r="G78" s="9"/>
      <c r="H78" s="9"/>
      <c r="I78" s="9"/>
      <c r="J78" s="9">
        <f>SUM(F78:G78)</f>
        <v>119.8</v>
      </c>
      <c r="K78" s="9"/>
      <c r="L78" s="9">
        <f>SUM(J78-K78)</f>
        <v>119.8</v>
      </c>
      <c r="M78" s="8"/>
      <c r="N78" s="1"/>
    </row>
    <row r="79" spans="1:14" s="15" customFormat="1" ht="17.25" customHeight="1">
      <c r="A79" s="4">
        <v>69</v>
      </c>
      <c r="B79" s="2" t="s">
        <v>30</v>
      </c>
      <c r="C79" s="9">
        <v>3</v>
      </c>
      <c r="D79" s="9"/>
      <c r="E79" s="9"/>
      <c r="F79" s="9">
        <v>57.9</v>
      </c>
      <c r="G79" s="9">
        <v>280</v>
      </c>
      <c r="H79" s="9"/>
      <c r="I79" s="9">
        <v>280</v>
      </c>
      <c r="J79" s="9">
        <f>SUM(F79:G79)</f>
        <v>337.9</v>
      </c>
      <c r="K79" s="9">
        <v>280</v>
      </c>
      <c r="L79" s="9">
        <f>SUM(J79-K79)</f>
        <v>57.89999999999998</v>
      </c>
      <c r="M79" s="8"/>
      <c r="N79" s="1"/>
    </row>
    <row r="80" spans="1:14" s="15" customFormat="1" ht="17.25" customHeight="1">
      <c r="A80" s="1">
        <v>70</v>
      </c>
      <c r="B80" s="6" t="s">
        <v>376</v>
      </c>
      <c r="C80" s="9">
        <f>C81+C82+C83</f>
        <v>0</v>
      </c>
      <c r="D80" s="9">
        <f aca="true" t="shared" si="18" ref="D80:L80">D81+D82+D83</f>
        <v>0</v>
      </c>
      <c r="E80" s="9">
        <f t="shared" si="18"/>
        <v>0</v>
      </c>
      <c r="F80" s="9">
        <f t="shared" si="18"/>
        <v>0</v>
      </c>
      <c r="G80" s="9">
        <f t="shared" si="18"/>
        <v>0</v>
      </c>
      <c r="H80" s="9">
        <f t="shared" si="18"/>
        <v>0</v>
      </c>
      <c r="I80" s="9">
        <v>0</v>
      </c>
      <c r="J80" s="9">
        <f t="shared" si="18"/>
        <v>0</v>
      </c>
      <c r="K80" s="9">
        <f t="shared" si="18"/>
        <v>0</v>
      </c>
      <c r="L80" s="9">
        <f t="shared" si="18"/>
        <v>0</v>
      </c>
      <c r="M80" s="9"/>
      <c r="N80" s="1"/>
    </row>
    <row r="81" spans="1:14" s="15" customFormat="1" ht="17.25" customHeight="1">
      <c r="A81" s="4">
        <v>71</v>
      </c>
      <c r="B81" s="2" t="s">
        <v>53</v>
      </c>
      <c r="C81" s="9"/>
      <c r="D81" s="9"/>
      <c r="E81" s="9"/>
      <c r="F81" s="9"/>
      <c r="G81" s="9"/>
      <c r="H81" s="9"/>
      <c r="I81" s="9"/>
      <c r="J81" s="9"/>
      <c r="K81" s="9"/>
      <c r="L81" s="8"/>
      <c r="M81" s="8"/>
      <c r="N81" s="1"/>
    </row>
    <row r="82" spans="1:14" s="15" customFormat="1" ht="17.25" customHeight="1">
      <c r="A82" s="1">
        <v>72</v>
      </c>
      <c r="B82" s="2" t="s">
        <v>54</v>
      </c>
      <c r="C82" s="9"/>
      <c r="D82" s="9"/>
      <c r="E82" s="9"/>
      <c r="F82" s="9"/>
      <c r="G82" s="9"/>
      <c r="H82" s="9"/>
      <c r="I82" s="9"/>
      <c r="J82" s="9"/>
      <c r="K82" s="9"/>
      <c r="L82" s="8"/>
      <c r="M82" s="8"/>
      <c r="N82" s="1"/>
    </row>
    <row r="83" spans="1:14" s="15" customFormat="1" ht="17.25" customHeight="1">
      <c r="A83" s="4">
        <v>73</v>
      </c>
      <c r="B83" s="2" t="s">
        <v>55</v>
      </c>
      <c r="C83" s="9"/>
      <c r="D83" s="9"/>
      <c r="E83" s="9"/>
      <c r="F83" s="9"/>
      <c r="G83" s="9"/>
      <c r="H83" s="9"/>
      <c r="I83" s="9"/>
      <c r="J83" s="9"/>
      <c r="K83" s="9"/>
      <c r="L83" s="8"/>
      <c r="M83" s="8"/>
      <c r="N83" s="1"/>
    </row>
    <row r="84" spans="1:14" s="15" customFormat="1" ht="17.25" customHeight="1">
      <c r="A84" s="1">
        <v>74</v>
      </c>
      <c r="B84" s="6" t="s">
        <v>377</v>
      </c>
      <c r="C84" s="9">
        <f>C85+C86</f>
        <v>0</v>
      </c>
      <c r="D84" s="9">
        <f>D85+D86</f>
        <v>0</v>
      </c>
      <c r="E84" s="9">
        <f>E85+E86</f>
        <v>0</v>
      </c>
      <c r="F84" s="9">
        <f>F85+F86</f>
        <v>0</v>
      </c>
      <c r="G84" s="9">
        <f aca="true" t="shared" si="19" ref="G84:L84">G85+G86</f>
        <v>0</v>
      </c>
      <c r="H84" s="9">
        <f t="shared" si="19"/>
        <v>0</v>
      </c>
      <c r="I84" s="9">
        <v>0</v>
      </c>
      <c r="J84" s="9">
        <f t="shared" si="19"/>
        <v>0</v>
      </c>
      <c r="K84" s="9">
        <f t="shared" si="19"/>
        <v>0</v>
      </c>
      <c r="L84" s="9">
        <f t="shared" si="19"/>
        <v>0</v>
      </c>
      <c r="M84" s="9"/>
      <c r="N84" s="1"/>
    </row>
    <row r="85" spans="1:14" s="15" customFormat="1" ht="17.25" customHeight="1">
      <c r="A85" s="4">
        <v>75</v>
      </c>
      <c r="B85" s="9" t="s">
        <v>59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8"/>
      <c r="N85" s="1"/>
    </row>
    <row r="86" spans="1:14" s="15" customFormat="1" ht="17.25" customHeight="1">
      <c r="A86" s="1">
        <v>76</v>
      </c>
      <c r="B86" s="2" t="s">
        <v>60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8"/>
      <c r="N86" s="1"/>
    </row>
    <row r="87" spans="1:14" s="15" customFormat="1" ht="17.25" customHeight="1">
      <c r="A87" s="4">
        <v>77</v>
      </c>
      <c r="B87" s="6" t="s">
        <v>44</v>
      </c>
      <c r="C87" s="9">
        <f aca="true" t="shared" si="20" ref="C87:L87">C88+C89</f>
        <v>0</v>
      </c>
      <c r="D87" s="9">
        <f t="shared" si="20"/>
        <v>0</v>
      </c>
      <c r="E87" s="9">
        <f t="shared" si="20"/>
        <v>0</v>
      </c>
      <c r="F87" s="9">
        <f t="shared" si="20"/>
        <v>0</v>
      </c>
      <c r="G87" s="9">
        <f t="shared" si="20"/>
        <v>0</v>
      </c>
      <c r="H87" s="9">
        <f t="shared" si="20"/>
        <v>0</v>
      </c>
      <c r="I87" s="9">
        <v>0</v>
      </c>
      <c r="J87" s="9">
        <f t="shared" si="20"/>
        <v>0</v>
      </c>
      <c r="K87" s="9">
        <f t="shared" si="20"/>
        <v>0</v>
      </c>
      <c r="L87" s="9">
        <f t="shared" si="20"/>
        <v>0</v>
      </c>
      <c r="M87" s="9"/>
      <c r="N87" s="1"/>
    </row>
    <row r="88" spans="1:14" s="15" customFormat="1" ht="17.25" customHeight="1">
      <c r="A88" s="1">
        <v>78</v>
      </c>
      <c r="B88" s="9" t="s">
        <v>62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8"/>
      <c r="N88" s="1"/>
    </row>
    <row r="89" spans="1:14" s="15" customFormat="1" ht="17.25" customHeight="1">
      <c r="A89" s="4">
        <v>79</v>
      </c>
      <c r="B89" s="2" t="s">
        <v>61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8"/>
      <c r="N89" s="1"/>
    </row>
    <row r="90" spans="1:14" s="15" customFormat="1" ht="17.25" customHeight="1">
      <c r="A90" s="4"/>
      <c r="B90" s="164" t="s">
        <v>480</v>
      </c>
      <c r="C90" s="9"/>
      <c r="D90" s="9"/>
      <c r="E90" s="9"/>
      <c r="F90" s="9"/>
      <c r="G90" s="9">
        <v>500</v>
      </c>
      <c r="H90" s="9"/>
      <c r="I90" s="9">
        <v>500</v>
      </c>
      <c r="J90" s="9">
        <f>SUM(F90:G90)</f>
        <v>500</v>
      </c>
      <c r="K90" s="9">
        <v>500</v>
      </c>
      <c r="L90" s="8"/>
      <c r="M90" s="8"/>
      <c r="N90" s="1"/>
    </row>
    <row r="91" spans="1:14" s="15" customFormat="1" ht="17.25" customHeight="1">
      <c r="A91" s="1">
        <v>80</v>
      </c>
      <c r="B91" s="3" t="s">
        <v>266</v>
      </c>
      <c r="C91" s="9"/>
      <c r="D91" s="9"/>
      <c r="E91" s="9"/>
      <c r="F91" s="9"/>
      <c r="G91" s="9"/>
      <c r="H91" s="9"/>
      <c r="I91" s="9"/>
      <c r="J91" s="9"/>
      <c r="K91" s="9"/>
      <c r="L91" s="8"/>
      <c r="M91" s="8"/>
      <c r="N91" s="1"/>
    </row>
    <row r="93" s="15" customFormat="1" ht="12"/>
    <row r="94" s="15" customFormat="1" ht="12"/>
    <row r="95" s="15" customFormat="1" ht="12"/>
    <row r="96" s="15" customFormat="1" ht="12"/>
    <row r="97" s="15" customFormat="1" ht="12"/>
    <row r="98" s="15" customFormat="1" ht="12"/>
    <row r="99" s="15" customFormat="1" ht="12"/>
    <row r="100" s="15" customFormat="1" ht="12"/>
    <row r="101" s="15" customFormat="1" ht="12"/>
    <row r="102" s="15" customFormat="1" ht="12"/>
    <row r="103" s="15" customFormat="1" ht="12"/>
    <row r="104" s="15" customFormat="1" ht="12"/>
    <row r="105" s="15" customFormat="1" ht="12"/>
    <row r="106" s="15" customFormat="1" ht="12"/>
  </sheetData>
  <sheetProtection/>
  <mergeCells count="18">
    <mergeCell ref="A2:N2"/>
    <mergeCell ref="K4:M4"/>
    <mergeCell ref="C4:E4"/>
    <mergeCell ref="H4:I4"/>
    <mergeCell ref="J4:J6"/>
    <mergeCell ref="A3:B3"/>
    <mergeCell ref="H5:H6"/>
    <mergeCell ref="I5:I6"/>
    <mergeCell ref="A7:B7"/>
    <mergeCell ref="A4:B6"/>
    <mergeCell ref="N4:N6"/>
    <mergeCell ref="E5:E6"/>
    <mergeCell ref="G4:G6"/>
    <mergeCell ref="F4:F6"/>
    <mergeCell ref="C5:D5"/>
    <mergeCell ref="K5:K6"/>
    <mergeCell ref="L5:L6"/>
    <mergeCell ref="M5:M6"/>
  </mergeCells>
  <printOptions/>
  <pageMargins left="0.5511811023622047" right="0.1968503937007874" top="0.7480314960629921" bottom="0.5905511811023623" header="0.5118110236220472" footer="0"/>
  <pageSetup fitToHeight="0" fitToWidth="1" horizontalDpi="600" verticalDpi="600" orientation="portrait" paperSize="9" scale="77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54"/>
  <sheetViews>
    <sheetView showZeros="0" zoomScalePageLayoutView="0" workbookViewId="0" topLeftCell="A1">
      <pane ySplit="7" topLeftCell="BM8" activePane="bottomLeft" state="frozen"/>
      <selection pane="topLeft" activeCell="A1" sqref="A1"/>
      <selection pane="bottomLeft" activeCell="J19" sqref="J19"/>
    </sheetView>
  </sheetViews>
  <sheetFormatPr defaultColWidth="9.00390625" defaultRowHeight="14.25"/>
  <cols>
    <col min="1" max="1" width="26.625" style="51" customWidth="1"/>
    <col min="2" max="5" width="5.875" style="51" customWidth="1"/>
    <col min="6" max="6" width="8.625" style="211" customWidth="1"/>
    <col min="7" max="7" width="8.50390625" style="51" customWidth="1"/>
    <col min="8" max="8" width="5.875" style="51" customWidth="1"/>
    <col min="9" max="9" width="7.25390625" style="70" customWidth="1"/>
    <col min="10" max="15" width="5.875" style="70" customWidth="1"/>
    <col min="16" max="17" width="7.625" style="206" customWidth="1"/>
    <col min="18" max="18" width="7.625" style="0" customWidth="1"/>
    <col min="19" max="19" width="9.625" style="0" customWidth="1"/>
    <col min="20" max="16384" width="9.00390625" style="51" customWidth="1"/>
  </cols>
  <sheetData>
    <row r="1" spans="1:252" ht="25.5" customHeight="1">
      <c r="A1" s="161" t="s">
        <v>478</v>
      </c>
      <c r="B1" s="162"/>
      <c r="C1" s="104"/>
      <c r="D1" s="12"/>
      <c r="E1" s="12"/>
      <c r="F1" s="194"/>
      <c r="G1" s="12"/>
      <c r="H1" s="12"/>
      <c r="I1" s="12"/>
      <c r="J1" s="12"/>
      <c r="K1" s="12"/>
      <c r="L1" s="12"/>
      <c r="M1" s="12"/>
      <c r="N1" s="12"/>
      <c r="O1" s="12"/>
      <c r="P1" s="194"/>
      <c r="Q1" s="194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</row>
    <row r="2" spans="1:19" ht="29.25" customHeight="1">
      <c r="A2" s="229" t="s">
        <v>468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195"/>
      <c r="Q2" s="195"/>
      <c r="R2" s="123"/>
      <c r="S2" s="123"/>
    </row>
    <row r="3" spans="1:19" ht="18" customHeight="1">
      <c r="A3" s="231" t="s">
        <v>492</v>
      </c>
      <c r="B3" s="231"/>
      <c r="C3" s="231"/>
      <c r="D3" s="231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196"/>
      <c r="Q3" s="157" t="s">
        <v>252</v>
      </c>
      <c r="R3" s="13"/>
      <c r="S3" s="122"/>
    </row>
    <row r="4" spans="1:19" s="19" customFormat="1" ht="17.25" customHeight="1">
      <c r="A4" s="233" t="s">
        <v>1</v>
      </c>
      <c r="B4" s="233" t="s">
        <v>157</v>
      </c>
      <c r="C4" s="233"/>
      <c r="D4" s="233"/>
      <c r="E4" s="233"/>
      <c r="F4" s="212" t="s">
        <v>162</v>
      </c>
      <c r="G4" s="233" t="s">
        <v>163</v>
      </c>
      <c r="H4" s="233"/>
      <c r="I4" s="233"/>
      <c r="J4" s="233"/>
      <c r="K4" s="233"/>
      <c r="L4" s="233"/>
      <c r="M4" s="233"/>
      <c r="N4" s="233"/>
      <c r="O4" s="233"/>
      <c r="P4" s="264" t="s">
        <v>3</v>
      </c>
      <c r="Q4" s="265"/>
      <c r="R4" s="265"/>
      <c r="S4" s="254" t="s">
        <v>43</v>
      </c>
    </row>
    <row r="5" spans="1:19" s="19" customFormat="1" ht="19.5" customHeight="1">
      <c r="A5" s="233"/>
      <c r="B5" s="233" t="s">
        <v>158</v>
      </c>
      <c r="C5" s="233" t="s">
        <v>159</v>
      </c>
      <c r="D5" s="233" t="s">
        <v>160</v>
      </c>
      <c r="E5" s="233" t="s">
        <v>161</v>
      </c>
      <c r="F5" s="212"/>
      <c r="G5" s="233" t="s">
        <v>156</v>
      </c>
      <c r="H5" s="233" t="s">
        <v>249</v>
      </c>
      <c r="I5" s="233" t="s">
        <v>150</v>
      </c>
      <c r="J5" s="233"/>
      <c r="K5" s="233"/>
      <c r="L5" s="233"/>
      <c r="M5" s="233"/>
      <c r="N5" s="233"/>
      <c r="O5" s="233"/>
      <c r="P5" s="266" t="s">
        <v>31</v>
      </c>
      <c r="Q5" s="268" t="s">
        <v>466</v>
      </c>
      <c r="R5" s="262" t="s">
        <v>467</v>
      </c>
      <c r="S5" s="255"/>
    </row>
    <row r="6" spans="1:19" s="19" customFormat="1" ht="37.5" customHeight="1">
      <c r="A6" s="233"/>
      <c r="B6" s="233"/>
      <c r="C6" s="233"/>
      <c r="D6" s="233"/>
      <c r="E6" s="233"/>
      <c r="F6" s="212"/>
      <c r="G6" s="233"/>
      <c r="H6" s="233"/>
      <c r="I6" s="17" t="s">
        <v>151</v>
      </c>
      <c r="J6" s="17" t="s">
        <v>152</v>
      </c>
      <c r="K6" s="17" t="s">
        <v>153</v>
      </c>
      <c r="L6" s="17" t="s">
        <v>154</v>
      </c>
      <c r="M6" s="17" t="s">
        <v>388</v>
      </c>
      <c r="N6" s="17" t="s">
        <v>389</v>
      </c>
      <c r="O6" s="17" t="s">
        <v>250</v>
      </c>
      <c r="P6" s="267"/>
      <c r="Q6" s="269"/>
      <c r="R6" s="263"/>
      <c r="S6" s="256"/>
    </row>
    <row r="7" spans="1:19" s="54" customFormat="1" ht="15.75" customHeight="1">
      <c r="A7" s="53" t="s">
        <v>349</v>
      </c>
      <c r="B7" s="59">
        <f>SUM(B8:B17)</f>
        <v>26</v>
      </c>
      <c r="C7" s="59">
        <f aca="true" t="shared" si="0" ref="C7:R7">SUM(C8:C17)</f>
        <v>3</v>
      </c>
      <c r="D7" s="59">
        <f t="shared" si="0"/>
        <v>0</v>
      </c>
      <c r="E7" s="59">
        <f t="shared" si="0"/>
        <v>0</v>
      </c>
      <c r="F7" s="53">
        <f t="shared" si="0"/>
        <v>839.82</v>
      </c>
      <c r="G7" s="53">
        <f t="shared" si="0"/>
        <v>747.8299999999999</v>
      </c>
      <c r="H7" s="53">
        <f t="shared" si="0"/>
        <v>10.92</v>
      </c>
      <c r="I7" s="53">
        <f t="shared" si="0"/>
        <v>81.07</v>
      </c>
      <c r="J7" s="53">
        <f t="shared" si="0"/>
        <v>11.52</v>
      </c>
      <c r="K7" s="53">
        <f t="shared" si="0"/>
        <v>15.55</v>
      </c>
      <c r="L7" s="53">
        <f t="shared" si="0"/>
        <v>0</v>
      </c>
      <c r="M7" s="53">
        <f t="shared" si="0"/>
        <v>9</v>
      </c>
      <c r="N7" s="53">
        <f t="shared" si="0"/>
        <v>12</v>
      </c>
      <c r="O7" s="53">
        <f t="shared" si="0"/>
        <v>33</v>
      </c>
      <c r="P7" s="53">
        <f t="shared" si="0"/>
        <v>271.5</v>
      </c>
      <c r="Q7" s="53">
        <f t="shared" si="0"/>
        <v>568.3199999999999</v>
      </c>
      <c r="R7" s="59">
        <f t="shared" si="0"/>
        <v>0</v>
      </c>
      <c r="S7" s="160"/>
    </row>
    <row r="8" spans="1:19" s="19" customFormat="1" ht="15.75" customHeight="1">
      <c r="A8" s="55" t="s">
        <v>101</v>
      </c>
      <c r="B8" s="60">
        <v>2</v>
      </c>
      <c r="C8" s="60"/>
      <c r="D8" s="60"/>
      <c r="E8" s="61"/>
      <c r="F8" s="207">
        <f>SUM(G8:I8)</f>
        <v>50.58</v>
      </c>
      <c r="G8" s="56">
        <v>48.58</v>
      </c>
      <c r="H8" s="56"/>
      <c r="I8" s="17">
        <f>SUM(J8:O8)</f>
        <v>2</v>
      </c>
      <c r="J8" s="17"/>
      <c r="K8" s="17"/>
      <c r="L8" s="17"/>
      <c r="M8" s="17"/>
      <c r="N8" s="17"/>
      <c r="O8" s="17">
        <v>2</v>
      </c>
      <c r="P8" s="197">
        <f>SUM(F8-Q8)</f>
        <v>12.579999999999998</v>
      </c>
      <c r="Q8" s="198">
        <v>38</v>
      </c>
      <c r="R8" s="18"/>
      <c r="S8" s="18"/>
    </row>
    <row r="9" spans="1:19" s="19" customFormat="1" ht="15.75" customHeight="1">
      <c r="A9" s="55" t="s">
        <v>343</v>
      </c>
      <c r="B9" s="60"/>
      <c r="C9" s="60"/>
      <c r="D9" s="60"/>
      <c r="E9" s="61"/>
      <c r="F9" s="207">
        <f aca="true" t="shared" si="1" ref="F9:F17">SUM(G9:I9)</f>
        <v>0</v>
      </c>
      <c r="G9" s="56"/>
      <c r="H9" s="56"/>
      <c r="I9" s="17">
        <f aca="true" t="shared" si="2" ref="I9:I17">SUM(J9:O9)</f>
        <v>0</v>
      </c>
      <c r="J9" s="17"/>
      <c r="K9" s="17"/>
      <c r="L9" s="17"/>
      <c r="M9" s="17"/>
      <c r="N9" s="17"/>
      <c r="O9" s="17"/>
      <c r="P9" s="197">
        <f aca="true" t="shared" si="3" ref="P9:P17">SUM(F9-Q9)</f>
        <v>0</v>
      </c>
      <c r="Q9" s="198"/>
      <c r="R9" s="18"/>
      <c r="S9" s="18"/>
    </row>
    <row r="10" spans="1:19" s="19" customFormat="1" ht="15.75" customHeight="1">
      <c r="A10" s="55" t="s">
        <v>102</v>
      </c>
      <c r="B10" s="60">
        <v>16</v>
      </c>
      <c r="C10" s="60"/>
      <c r="D10" s="60"/>
      <c r="E10" s="62"/>
      <c r="F10" s="207">
        <f t="shared" si="1"/>
        <v>541.6700000000001</v>
      </c>
      <c r="G10" s="50">
        <v>466.68</v>
      </c>
      <c r="H10" s="50">
        <v>10.92</v>
      </c>
      <c r="I10" s="17">
        <f t="shared" si="2"/>
        <v>64.07</v>
      </c>
      <c r="J10" s="17">
        <v>11.52</v>
      </c>
      <c r="K10" s="17">
        <v>15.55</v>
      </c>
      <c r="L10" s="17"/>
      <c r="M10" s="17">
        <v>9</v>
      </c>
      <c r="N10" s="17">
        <v>12</v>
      </c>
      <c r="O10" s="17">
        <v>16</v>
      </c>
      <c r="P10" s="197">
        <f t="shared" si="3"/>
        <v>226.75000000000006</v>
      </c>
      <c r="Q10" s="198">
        <v>314.92</v>
      </c>
      <c r="R10" s="18"/>
      <c r="S10" s="18"/>
    </row>
    <row r="11" spans="1:19" s="19" customFormat="1" ht="15.75" customHeight="1">
      <c r="A11" s="55" t="s">
        <v>103</v>
      </c>
      <c r="B11" s="60"/>
      <c r="C11" s="60">
        <v>3</v>
      </c>
      <c r="D11" s="60"/>
      <c r="E11" s="63"/>
      <c r="F11" s="207">
        <f t="shared" si="1"/>
        <v>57.8</v>
      </c>
      <c r="G11" s="50">
        <v>57.8</v>
      </c>
      <c r="H11" s="50"/>
      <c r="I11" s="17">
        <f t="shared" si="2"/>
        <v>0</v>
      </c>
      <c r="J11" s="17"/>
      <c r="K11" s="17"/>
      <c r="L11" s="17"/>
      <c r="M11" s="17"/>
      <c r="N11" s="17"/>
      <c r="O11" s="17"/>
      <c r="P11" s="197">
        <f t="shared" si="3"/>
        <v>1.3999999999999986</v>
      </c>
      <c r="Q11" s="199">
        <v>56.4</v>
      </c>
      <c r="R11" s="9"/>
      <c r="S11" s="1"/>
    </row>
    <row r="12" spans="1:19" s="19" customFormat="1" ht="15.75" customHeight="1">
      <c r="A12" s="55" t="s">
        <v>104</v>
      </c>
      <c r="B12" s="60">
        <v>1</v>
      </c>
      <c r="C12" s="60"/>
      <c r="D12" s="60"/>
      <c r="E12" s="63"/>
      <c r="F12" s="207">
        <f t="shared" si="1"/>
        <v>24</v>
      </c>
      <c r="G12" s="50">
        <v>23</v>
      </c>
      <c r="H12" s="50"/>
      <c r="I12" s="17">
        <f t="shared" si="2"/>
        <v>1</v>
      </c>
      <c r="J12" s="17"/>
      <c r="K12" s="17"/>
      <c r="L12" s="17"/>
      <c r="M12" s="17"/>
      <c r="N12" s="17"/>
      <c r="O12" s="17">
        <v>1</v>
      </c>
      <c r="P12" s="197">
        <f t="shared" si="3"/>
        <v>5</v>
      </c>
      <c r="Q12" s="199">
        <v>19</v>
      </c>
      <c r="R12" s="9"/>
      <c r="S12" s="1"/>
    </row>
    <row r="13" spans="1:19" s="19" customFormat="1" ht="15.75" customHeight="1">
      <c r="A13" s="53" t="s">
        <v>105</v>
      </c>
      <c r="B13" s="59"/>
      <c r="C13" s="59"/>
      <c r="D13" s="59"/>
      <c r="E13" s="63"/>
      <c r="F13" s="207">
        <f t="shared" si="1"/>
        <v>0</v>
      </c>
      <c r="G13" s="50"/>
      <c r="H13" s="50"/>
      <c r="I13" s="17">
        <f t="shared" si="2"/>
        <v>0</v>
      </c>
      <c r="J13" s="17"/>
      <c r="K13" s="17"/>
      <c r="L13" s="17"/>
      <c r="M13" s="17"/>
      <c r="N13" s="17"/>
      <c r="O13" s="17"/>
      <c r="P13" s="197">
        <f t="shared" si="3"/>
        <v>0</v>
      </c>
      <c r="Q13" s="199"/>
      <c r="R13" s="9"/>
      <c r="S13" s="1"/>
    </row>
    <row r="14" spans="1:19" s="19" customFormat="1" ht="15.75" customHeight="1">
      <c r="A14" s="55" t="s">
        <v>402</v>
      </c>
      <c r="B14" s="60"/>
      <c r="C14" s="60"/>
      <c r="D14" s="60"/>
      <c r="E14" s="63"/>
      <c r="F14" s="207">
        <f t="shared" si="1"/>
        <v>0</v>
      </c>
      <c r="G14" s="50"/>
      <c r="H14" s="50"/>
      <c r="I14" s="17">
        <f t="shared" si="2"/>
        <v>0</v>
      </c>
      <c r="J14" s="17"/>
      <c r="K14" s="17"/>
      <c r="L14" s="17"/>
      <c r="M14" s="17"/>
      <c r="N14" s="17"/>
      <c r="O14" s="17"/>
      <c r="P14" s="197">
        <f t="shared" si="3"/>
        <v>0</v>
      </c>
      <c r="Q14" s="200"/>
      <c r="R14" s="8"/>
      <c r="S14" s="1"/>
    </row>
    <row r="15" spans="1:19" s="19" customFormat="1" ht="15.75" customHeight="1">
      <c r="A15" s="55" t="s">
        <v>403</v>
      </c>
      <c r="B15" s="60">
        <v>6</v>
      </c>
      <c r="C15" s="60"/>
      <c r="D15" s="60"/>
      <c r="E15" s="64"/>
      <c r="F15" s="207">
        <f t="shared" si="1"/>
        <v>138.5</v>
      </c>
      <c r="G15" s="18">
        <v>132.5</v>
      </c>
      <c r="H15" s="18"/>
      <c r="I15" s="17">
        <f t="shared" si="2"/>
        <v>6</v>
      </c>
      <c r="J15" s="17"/>
      <c r="K15" s="17"/>
      <c r="L15" s="17"/>
      <c r="M15" s="17"/>
      <c r="N15" s="17"/>
      <c r="O15" s="17">
        <v>6</v>
      </c>
      <c r="P15" s="197">
        <f t="shared" si="3"/>
        <v>24.5</v>
      </c>
      <c r="Q15" s="200">
        <v>114</v>
      </c>
      <c r="R15" s="8"/>
      <c r="S15" s="1"/>
    </row>
    <row r="16" spans="1:19" s="19" customFormat="1" ht="15.75" customHeight="1">
      <c r="A16" s="55" t="s">
        <v>404</v>
      </c>
      <c r="B16" s="60">
        <v>1</v>
      </c>
      <c r="C16" s="60"/>
      <c r="D16" s="60"/>
      <c r="E16" s="63"/>
      <c r="F16" s="207">
        <f t="shared" si="1"/>
        <v>20.27</v>
      </c>
      <c r="G16" s="50">
        <v>19.27</v>
      </c>
      <c r="H16" s="50"/>
      <c r="I16" s="17">
        <f t="shared" si="2"/>
        <v>1</v>
      </c>
      <c r="J16" s="17"/>
      <c r="K16" s="17"/>
      <c r="L16" s="17"/>
      <c r="M16" s="17"/>
      <c r="N16" s="17"/>
      <c r="O16" s="17">
        <v>1</v>
      </c>
      <c r="P16" s="197">
        <f t="shared" si="3"/>
        <v>1.2699999999999996</v>
      </c>
      <c r="Q16" s="200">
        <v>19</v>
      </c>
      <c r="R16" s="8"/>
      <c r="S16" s="1"/>
    </row>
    <row r="17" spans="1:19" s="19" customFormat="1" ht="15.75" customHeight="1">
      <c r="A17" s="55" t="s">
        <v>106</v>
      </c>
      <c r="B17" s="60"/>
      <c r="C17" s="60"/>
      <c r="D17" s="60"/>
      <c r="E17" s="63"/>
      <c r="F17" s="207">
        <f t="shared" si="1"/>
        <v>7</v>
      </c>
      <c r="G17" s="50"/>
      <c r="H17" s="50"/>
      <c r="I17" s="17">
        <f t="shared" si="2"/>
        <v>7</v>
      </c>
      <c r="J17" s="17"/>
      <c r="K17" s="17"/>
      <c r="L17" s="17"/>
      <c r="M17" s="17"/>
      <c r="N17" s="17"/>
      <c r="O17" s="17">
        <v>7</v>
      </c>
      <c r="P17" s="197">
        <f t="shared" si="3"/>
        <v>0</v>
      </c>
      <c r="Q17" s="200">
        <v>7</v>
      </c>
      <c r="R17" s="8"/>
      <c r="S17" s="1"/>
    </row>
    <row r="18" spans="1:19" s="19" customFormat="1" ht="15.75" customHeight="1">
      <c r="A18" s="53" t="s">
        <v>350</v>
      </c>
      <c r="B18" s="59">
        <f>SUM(B19:B20)</f>
        <v>0</v>
      </c>
      <c r="C18" s="59">
        <f aca="true" t="shared" si="4" ref="C18:R18">SUM(C19:C20)</f>
        <v>0</v>
      </c>
      <c r="D18" s="59">
        <f t="shared" si="4"/>
        <v>0</v>
      </c>
      <c r="E18" s="59">
        <f t="shared" si="4"/>
        <v>0</v>
      </c>
      <c r="F18" s="53">
        <f t="shared" si="4"/>
        <v>0</v>
      </c>
      <c r="G18" s="59">
        <f t="shared" si="4"/>
        <v>0</v>
      </c>
      <c r="H18" s="59">
        <f t="shared" si="4"/>
        <v>0</v>
      </c>
      <c r="I18" s="59">
        <f t="shared" si="4"/>
        <v>0</v>
      </c>
      <c r="J18" s="59">
        <f t="shared" si="4"/>
        <v>0</v>
      </c>
      <c r="K18" s="59">
        <f t="shared" si="4"/>
        <v>0</v>
      </c>
      <c r="L18" s="59">
        <f t="shared" si="4"/>
        <v>0</v>
      </c>
      <c r="M18" s="59">
        <f t="shared" si="4"/>
        <v>0</v>
      </c>
      <c r="N18" s="59">
        <f t="shared" si="4"/>
        <v>0</v>
      </c>
      <c r="O18" s="59">
        <f t="shared" si="4"/>
        <v>0</v>
      </c>
      <c r="P18" s="53">
        <f t="shared" si="4"/>
        <v>0</v>
      </c>
      <c r="Q18" s="53">
        <f t="shared" si="4"/>
        <v>0</v>
      </c>
      <c r="R18" s="59">
        <f t="shared" si="4"/>
        <v>0</v>
      </c>
      <c r="S18" s="1"/>
    </row>
    <row r="19" spans="1:19" s="19" customFormat="1" ht="15.75" customHeight="1">
      <c r="A19" s="55" t="s">
        <v>107</v>
      </c>
      <c r="B19" s="60"/>
      <c r="C19" s="60"/>
      <c r="D19" s="60"/>
      <c r="E19" s="63"/>
      <c r="F19" s="208">
        <f>SUM(G19:I19)</f>
        <v>0</v>
      </c>
      <c r="G19" s="50"/>
      <c r="H19" s="50"/>
      <c r="I19" s="17"/>
      <c r="J19" s="17"/>
      <c r="K19" s="17"/>
      <c r="L19" s="17"/>
      <c r="M19" s="17"/>
      <c r="N19" s="17"/>
      <c r="O19" s="17"/>
      <c r="P19" s="201"/>
      <c r="Q19" s="202"/>
      <c r="R19" s="7"/>
      <c r="S19" s="1"/>
    </row>
    <row r="20" spans="1:19" s="19" customFormat="1" ht="15.75" customHeight="1">
      <c r="A20" s="55" t="s">
        <v>108</v>
      </c>
      <c r="B20" s="60"/>
      <c r="C20" s="60"/>
      <c r="D20" s="60"/>
      <c r="E20" s="61"/>
      <c r="F20" s="207"/>
      <c r="G20" s="56"/>
      <c r="H20" s="56"/>
      <c r="I20" s="17"/>
      <c r="J20" s="17"/>
      <c r="K20" s="17"/>
      <c r="L20" s="17"/>
      <c r="M20" s="17"/>
      <c r="N20" s="17"/>
      <c r="O20" s="17"/>
      <c r="P20" s="199"/>
      <c r="Q20" s="200"/>
      <c r="R20" s="8"/>
      <c r="S20" s="1"/>
    </row>
    <row r="21" spans="1:19" s="19" customFormat="1" ht="15.75" customHeight="1">
      <c r="A21" s="53" t="s">
        <v>362</v>
      </c>
      <c r="B21" s="59">
        <f>SUM(B22:B25)</f>
        <v>0</v>
      </c>
      <c r="C21" s="59">
        <f aca="true" t="shared" si="5" ref="C21:R21">SUM(C22:C25)</f>
        <v>0</v>
      </c>
      <c r="D21" s="59">
        <f t="shared" si="5"/>
        <v>0</v>
      </c>
      <c r="E21" s="59">
        <f t="shared" si="5"/>
        <v>0</v>
      </c>
      <c r="F21" s="53">
        <f t="shared" si="5"/>
        <v>0</v>
      </c>
      <c r="G21" s="59">
        <f t="shared" si="5"/>
        <v>0</v>
      </c>
      <c r="H21" s="59">
        <f t="shared" si="5"/>
        <v>0</v>
      </c>
      <c r="I21" s="59">
        <f t="shared" si="5"/>
        <v>0</v>
      </c>
      <c r="J21" s="59">
        <f t="shared" si="5"/>
        <v>0</v>
      </c>
      <c r="K21" s="59">
        <f t="shared" si="5"/>
        <v>0</v>
      </c>
      <c r="L21" s="59">
        <f t="shared" si="5"/>
        <v>0</v>
      </c>
      <c r="M21" s="59">
        <f t="shared" si="5"/>
        <v>0</v>
      </c>
      <c r="N21" s="59">
        <f t="shared" si="5"/>
        <v>0</v>
      </c>
      <c r="O21" s="59">
        <f t="shared" si="5"/>
        <v>0</v>
      </c>
      <c r="P21" s="53">
        <f t="shared" si="5"/>
        <v>0</v>
      </c>
      <c r="Q21" s="53">
        <f t="shared" si="5"/>
        <v>0</v>
      </c>
      <c r="R21" s="59">
        <f t="shared" si="5"/>
        <v>0</v>
      </c>
      <c r="S21" s="1"/>
    </row>
    <row r="22" spans="1:19" s="19" customFormat="1" ht="15.75" customHeight="1">
      <c r="A22" s="55" t="s">
        <v>110</v>
      </c>
      <c r="B22" s="60"/>
      <c r="C22" s="60"/>
      <c r="D22" s="60"/>
      <c r="E22" s="61"/>
      <c r="F22" s="207">
        <f>SUM(G22:I22)</f>
        <v>0</v>
      </c>
      <c r="G22" s="56"/>
      <c r="H22" s="56"/>
      <c r="I22" s="17">
        <f>SUM(J22:O22)</f>
        <v>0</v>
      </c>
      <c r="J22" s="17"/>
      <c r="K22" s="17"/>
      <c r="L22" s="17"/>
      <c r="M22" s="17"/>
      <c r="N22" s="17"/>
      <c r="O22" s="17"/>
      <c r="P22" s="201"/>
      <c r="Q22" s="202"/>
      <c r="R22" s="7"/>
      <c r="S22" s="1"/>
    </row>
    <row r="23" spans="1:19" s="19" customFormat="1" ht="15.75" customHeight="1">
      <c r="A23" s="55" t="s">
        <v>111</v>
      </c>
      <c r="B23" s="60"/>
      <c r="C23" s="60"/>
      <c r="D23" s="60"/>
      <c r="E23" s="64"/>
      <c r="F23" s="207">
        <f>SUM(G23:I23)</f>
        <v>0</v>
      </c>
      <c r="G23" s="18"/>
      <c r="H23" s="18"/>
      <c r="I23" s="17">
        <f>SUM(J23:O23)</f>
        <v>0</v>
      </c>
      <c r="J23" s="17"/>
      <c r="K23" s="17"/>
      <c r="L23" s="17"/>
      <c r="M23" s="17"/>
      <c r="N23" s="17"/>
      <c r="O23" s="17"/>
      <c r="P23" s="201"/>
      <c r="Q23" s="202"/>
      <c r="R23" s="7"/>
      <c r="S23" s="1"/>
    </row>
    <row r="24" spans="1:19" s="19" customFormat="1" ht="15.75" customHeight="1">
      <c r="A24" s="55" t="s">
        <v>112</v>
      </c>
      <c r="B24" s="60"/>
      <c r="C24" s="60"/>
      <c r="D24" s="60"/>
      <c r="E24" s="64"/>
      <c r="F24" s="207">
        <f>SUM(G24:I24)</f>
        <v>0</v>
      </c>
      <c r="G24" s="18"/>
      <c r="H24" s="18"/>
      <c r="I24" s="17">
        <f>SUM(J24:O24)</f>
        <v>0</v>
      </c>
      <c r="J24" s="17"/>
      <c r="K24" s="17"/>
      <c r="L24" s="17"/>
      <c r="M24" s="17"/>
      <c r="N24" s="17"/>
      <c r="O24" s="17"/>
      <c r="P24" s="201"/>
      <c r="Q24" s="202"/>
      <c r="R24" s="7"/>
      <c r="S24" s="1"/>
    </row>
    <row r="25" spans="1:19" s="19" customFormat="1" ht="15.75" customHeight="1">
      <c r="A25" s="55" t="s">
        <v>113</v>
      </c>
      <c r="B25" s="60"/>
      <c r="C25" s="60"/>
      <c r="D25" s="60"/>
      <c r="E25" s="64"/>
      <c r="F25" s="207">
        <f>SUM(G25:I25)</f>
        <v>0</v>
      </c>
      <c r="G25" s="18"/>
      <c r="H25" s="18"/>
      <c r="I25" s="17">
        <f>SUM(J25:O25)</f>
        <v>0</v>
      </c>
      <c r="J25" s="17"/>
      <c r="K25" s="17"/>
      <c r="L25" s="17"/>
      <c r="M25" s="17"/>
      <c r="N25" s="17"/>
      <c r="O25" s="17"/>
      <c r="P25" s="199">
        <f>P26+P27+P28</f>
        <v>0</v>
      </c>
      <c r="Q25" s="199">
        <f>Q26+Q27+Q28</f>
        <v>0</v>
      </c>
      <c r="R25" s="9"/>
      <c r="S25" s="1"/>
    </row>
    <row r="26" spans="1:19" s="19" customFormat="1" ht="15.75" customHeight="1">
      <c r="A26" s="53" t="s">
        <v>352</v>
      </c>
      <c r="B26" s="59">
        <f>SUM(B27:B28)</f>
        <v>0</v>
      </c>
      <c r="C26" s="59">
        <f aca="true" t="shared" si="6" ref="C26:R26">SUM(C27:C28)</f>
        <v>0</v>
      </c>
      <c r="D26" s="59">
        <f t="shared" si="6"/>
        <v>0</v>
      </c>
      <c r="E26" s="59">
        <f t="shared" si="6"/>
        <v>0</v>
      </c>
      <c r="F26" s="53">
        <f t="shared" si="6"/>
        <v>0</v>
      </c>
      <c r="G26" s="59">
        <f t="shared" si="6"/>
        <v>0</v>
      </c>
      <c r="H26" s="59">
        <f t="shared" si="6"/>
        <v>0</v>
      </c>
      <c r="I26" s="59">
        <f t="shared" si="6"/>
        <v>0</v>
      </c>
      <c r="J26" s="59">
        <f t="shared" si="6"/>
        <v>0</v>
      </c>
      <c r="K26" s="59">
        <f t="shared" si="6"/>
        <v>0</v>
      </c>
      <c r="L26" s="59">
        <f t="shared" si="6"/>
        <v>0</v>
      </c>
      <c r="M26" s="59">
        <f t="shared" si="6"/>
        <v>0</v>
      </c>
      <c r="N26" s="59">
        <f t="shared" si="6"/>
        <v>0</v>
      </c>
      <c r="O26" s="59">
        <f t="shared" si="6"/>
        <v>0</v>
      </c>
      <c r="P26" s="53">
        <f t="shared" si="6"/>
        <v>0</v>
      </c>
      <c r="Q26" s="53">
        <f t="shared" si="6"/>
        <v>0</v>
      </c>
      <c r="R26" s="59">
        <f t="shared" si="6"/>
        <v>0</v>
      </c>
      <c r="S26" s="1"/>
    </row>
    <row r="27" spans="1:19" s="19" customFormat="1" ht="15.75" customHeight="1">
      <c r="A27" s="55" t="s">
        <v>115</v>
      </c>
      <c r="B27" s="60"/>
      <c r="C27" s="60"/>
      <c r="D27" s="60"/>
      <c r="E27" s="64"/>
      <c r="F27" s="198">
        <f>SUM(G27:I27)</f>
        <v>0</v>
      </c>
      <c r="G27" s="18"/>
      <c r="H27" s="18"/>
      <c r="I27" s="17">
        <f>SUM(J27:O27)</f>
        <v>0</v>
      </c>
      <c r="J27" s="17"/>
      <c r="K27" s="17"/>
      <c r="L27" s="17"/>
      <c r="M27" s="17"/>
      <c r="N27" s="17"/>
      <c r="O27" s="17"/>
      <c r="P27" s="199"/>
      <c r="Q27" s="200"/>
      <c r="R27" s="8"/>
      <c r="S27" s="1"/>
    </row>
    <row r="28" spans="1:19" s="19" customFormat="1" ht="15.75" customHeight="1">
      <c r="A28" s="55" t="s">
        <v>116</v>
      </c>
      <c r="B28" s="60"/>
      <c r="C28" s="60"/>
      <c r="D28" s="60"/>
      <c r="E28" s="61"/>
      <c r="F28" s="198">
        <f>SUM(G28:I28)</f>
        <v>0</v>
      </c>
      <c r="G28" s="56"/>
      <c r="H28" s="56"/>
      <c r="I28" s="17">
        <f>SUM(J28:O28)</f>
        <v>0</v>
      </c>
      <c r="J28" s="17"/>
      <c r="K28" s="17"/>
      <c r="L28" s="17"/>
      <c r="M28" s="17"/>
      <c r="N28" s="17"/>
      <c r="O28" s="17"/>
      <c r="P28" s="199"/>
      <c r="Q28" s="200"/>
      <c r="R28" s="8"/>
      <c r="S28" s="1"/>
    </row>
    <row r="29" spans="1:19" s="19" customFormat="1" ht="15.75" customHeight="1">
      <c r="A29" s="53" t="s">
        <v>353</v>
      </c>
      <c r="B29" s="59">
        <f>SUM(B30:B32)</f>
        <v>0</v>
      </c>
      <c r="C29" s="59">
        <f aca="true" t="shared" si="7" ref="C29:R29">SUM(C30:C32)</f>
        <v>5</v>
      </c>
      <c r="D29" s="59">
        <f t="shared" si="7"/>
        <v>0</v>
      </c>
      <c r="E29" s="59">
        <f t="shared" si="7"/>
        <v>0</v>
      </c>
      <c r="F29" s="53">
        <f t="shared" si="7"/>
        <v>99</v>
      </c>
      <c r="G29" s="59">
        <f t="shared" si="7"/>
        <v>95</v>
      </c>
      <c r="H29" s="59">
        <f t="shared" si="7"/>
        <v>0</v>
      </c>
      <c r="I29" s="59">
        <f t="shared" si="7"/>
        <v>4</v>
      </c>
      <c r="J29" s="59">
        <f t="shared" si="7"/>
        <v>0</v>
      </c>
      <c r="K29" s="59">
        <f t="shared" si="7"/>
        <v>0</v>
      </c>
      <c r="L29" s="59">
        <f t="shared" si="7"/>
        <v>0</v>
      </c>
      <c r="M29" s="59">
        <f t="shared" si="7"/>
        <v>0</v>
      </c>
      <c r="N29" s="59">
        <f t="shared" si="7"/>
        <v>0</v>
      </c>
      <c r="O29" s="59">
        <f t="shared" si="7"/>
        <v>4</v>
      </c>
      <c r="P29" s="53">
        <f t="shared" si="7"/>
        <v>5</v>
      </c>
      <c r="Q29" s="53">
        <f t="shared" si="7"/>
        <v>94</v>
      </c>
      <c r="R29" s="59">
        <f t="shared" si="7"/>
        <v>0</v>
      </c>
      <c r="S29" s="1"/>
    </row>
    <row r="30" spans="1:19" s="19" customFormat="1" ht="15.75" customHeight="1">
      <c r="A30" s="55" t="s">
        <v>118</v>
      </c>
      <c r="B30" s="60"/>
      <c r="C30" s="60">
        <v>5</v>
      </c>
      <c r="D30" s="60"/>
      <c r="E30" s="64"/>
      <c r="F30" s="198">
        <f>SUM(G30:I30)</f>
        <v>99</v>
      </c>
      <c r="G30" s="18">
        <v>95</v>
      </c>
      <c r="H30" s="18"/>
      <c r="I30" s="17">
        <f>SUM(J30:O30)</f>
        <v>4</v>
      </c>
      <c r="J30" s="17"/>
      <c r="K30" s="17"/>
      <c r="L30" s="17"/>
      <c r="M30" s="17"/>
      <c r="N30" s="17"/>
      <c r="O30" s="17">
        <v>4</v>
      </c>
      <c r="P30" s="199">
        <f>SUM(F30-Q30)</f>
        <v>5</v>
      </c>
      <c r="Q30" s="203">
        <v>94</v>
      </c>
      <c r="R30" s="16"/>
      <c r="S30" s="1"/>
    </row>
    <row r="31" spans="1:19" s="19" customFormat="1" ht="15.75" customHeight="1">
      <c r="A31" s="55" t="s">
        <v>119</v>
      </c>
      <c r="B31" s="60"/>
      <c r="C31" s="60"/>
      <c r="D31" s="60"/>
      <c r="E31" s="64"/>
      <c r="F31" s="198"/>
      <c r="G31" s="18"/>
      <c r="H31" s="18"/>
      <c r="I31" s="17">
        <f>SUM(J31:O31)</f>
        <v>0</v>
      </c>
      <c r="J31" s="17"/>
      <c r="K31" s="17"/>
      <c r="L31" s="17"/>
      <c r="M31" s="17"/>
      <c r="N31" s="17"/>
      <c r="O31" s="17"/>
      <c r="P31" s="199"/>
      <c r="Q31" s="203"/>
      <c r="R31" s="16"/>
      <c r="S31" s="1"/>
    </row>
    <row r="32" spans="1:19" s="19" customFormat="1" ht="15.75" customHeight="1">
      <c r="A32" s="55" t="s">
        <v>120</v>
      </c>
      <c r="B32" s="60"/>
      <c r="C32" s="60"/>
      <c r="D32" s="60"/>
      <c r="E32" s="64"/>
      <c r="F32" s="198"/>
      <c r="G32" s="18"/>
      <c r="H32" s="18"/>
      <c r="I32" s="17">
        <f>SUM(J32:O32)</f>
        <v>0</v>
      </c>
      <c r="J32" s="17"/>
      <c r="K32" s="17"/>
      <c r="L32" s="17"/>
      <c r="M32" s="17"/>
      <c r="N32" s="17"/>
      <c r="O32" s="17"/>
      <c r="P32" s="199"/>
      <c r="Q32" s="199"/>
      <c r="R32" s="9">
        <f>R33+R34</f>
        <v>0</v>
      </c>
      <c r="S32" s="1"/>
    </row>
    <row r="33" spans="1:19" s="19" customFormat="1" ht="15.75" customHeight="1">
      <c r="A33" s="53" t="s">
        <v>354</v>
      </c>
      <c r="B33" s="59">
        <f>SUM(B34:B38)</f>
        <v>0</v>
      </c>
      <c r="C33" s="59">
        <f aca="true" t="shared" si="8" ref="C33:R33">SUM(C34:C38)</f>
        <v>7</v>
      </c>
      <c r="D33" s="59">
        <f t="shared" si="8"/>
        <v>1</v>
      </c>
      <c r="E33" s="59">
        <f t="shared" si="8"/>
        <v>0</v>
      </c>
      <c r="F33" s="53">
        <f t="shared" si="8"/>
        <v>179.2</v>
      </c>
      <c r="G33" s="59">
        <f t="shared" si="8"/>
        <v>150.6</v>
      </c>
      <c r="H33" s="59">
        <f t="shared" si="8"/>
        <v>23</v>
      </c>
      <c r="I33" s="59">
        <f t="shared" si="8"/>
        <v>5.6</v>
      </c>
      <c r="J33" s="59">
        <f t="shared" si="8"/>
        <v>0</v>
      </c>
      <c r="K33" s="59">
        <f t="shared" si="8"/>
        <v>0</v>
      </c>
      <c r="L33" s="59">
        <f t="shared" si="8"/>
        <v>0</v>
      </c>
      <c r="M33" s="59">
        <f t="shared" si="8"/>
        <v>0</v>
      </c>
      <c r="N33" s="59">
        <f t="shared" si="8"/>
        <v>0</v>
      </c>
      <c r="O33" s="59">
        <f t="shared" si="8"/>
        <v>5.6</v>
      </c>
      <c r="P33" s="53">
        <f t="shared" si="8"/>
        <v>13.6</v>
      </c>
      <c r="Q33" s="53">
        <f t="shared" si="8"/>
        <v>165.6</v>
      </c>
      <c r="R33" s="59">
        <f t="shared" si="8"/>
        <v>0</v>
      </c>
      <c r="S33" s="1"/>
    </row>
    <row r="34" spans="1:19" s="19" customFormat="1" ht="15.75" customHeight="1">
      <c r="A34" s="55" t="s">
        <v>122</v>
      </c>
      <c r="B34" s="60"/>
      <c r="C34" s="60">
        <v>4</v>
      </c>
      <c r="D34" s="60"/>
      <c r="E34" s="64"/>
      <c r="F34" s="198">
        <f>SUM(G34:I34)</f>
        <v>82.7</v>
      </c>
      <c r="G34" s="18">
        <v>79.5</v>
      </c>
      <c r="H34" s="18"/>
      <c r="I34" s="17">
        <f>SUM(J34:O34)</f>
        <v>3.2</v>
      </c>
      <c r="J34" s="17"/>
      <c r="K34" s="17"/>
      <c r="L34" s="17"/>
      <c r="M34" s="17"/>
      <c r="N34" s="17"/>
      <c r="O34" s="17">
        <v>3.2</v>
      </c>
      <c r="P34" s="199">
        <f>SUM(F34-Q34)</f>
        <v>7.5</v>
      </c>
      <c r="Q34" s="203">
        <v>75.2</v>
      </c>
      <c r="R34" s="16"/>
      <c r="S34" s="1"/>
    </row>
    <row r="35" spans="1:19" s="19" customFormat="1" ht="15.75" customHeight="1">
      <c r="A35" s="55" t="s">
        <v>494</v>
      </c>
      <c r="B35" s="60"/>
      <c r="C35" s="60">
        <v>3</v>
      </c>
      <c r="D35" s="60"/>
      <c r="E35" s="64"/>
      <c r="F35" s="198">
        <f>SUM(G35:I35)</f>
        <v>57.9</v>
      </c>
      <c r="G35" s="18">
        <v>55.5</v>
      </c>
      <c r="H35" s="18"/>
      <c r="I35" s="17">
        <f>SUM(J35:O35)</f>
        <v>2.4</v>
      </c>
      <c r="J35" s="17"/>
      <c r="K35" s="17"/>
      <c r="L35" s="17"/>
      <c r="M35" s="17"/>
      <c r="N35" s="17"/>
      <c r="O35" s="17">
        <v>2.4</v>
      </c>
      <c r="P35" s="199">
        <f>SUM(F35-Q35)</f>
        <v>1.5</v>
      </c>
      <c r="Q35" s="204">
        <v>56.4</v>
      </c>
      <c r="R35" s="193"/>
      <c r="S35" s="1"/>
    </row>
    <row r="36" spans="1:19" s="19" customFormat="1" ht="15.75" customHeight="1">
      <c r="A36" s="55" t="s">
        <v>495</v>
      </c>
      <c r="B36" s="60"/>
      <c r="C36" s="60"/>
      <c r="D36" s="60"/>
      <c r="E36" s="64"/>
      <c r="F36" s="198">
        <f>SUM(G36:I36)</f>
        <v>23</v>
      </c>
      <c r="G36" s="18"/>
      <c r="H36" s="18">
        <v>23</v>
      </c>
      <c r="I36" s="17"/>
      <c r="J36" s="17"/>
      <c r="K36" s="17"/>
      <c r="L36" s="17"/>
      <c r="M36" s="17"/>
      <c r="N36" s="17"/>
      <c r="O36" s="17"/>
      <c r="P36" s="199"/>
      <c r="Q36" s="204">
        <v>23</v>
      </c>
      <c r="R36" s="193"/>
      <c r="S36" s="1"/>
    </row>
    <row r="37" spans="1:19" s="19" customFormat="1" ht="15.75" customHeight="1">
      <c r="A37" s="55" t="s">
        <v>123</v>
      </c>
      <c r="B37" s="60"/>
      <c r="C37" s="60"/>
      <c r="D37" s="60"/>
      <c r="E37" s="64"/>
      <c r="F37" s="198">
        <f>SUM(G37:I37)</f>
        <v>0</v>
      </c>
      <c r="G37" s="18"/>
      <c r="H37" s="18"/>
      <c r="I37" s="17">
        <f>SUM(J37:O37)</f>
        <v>0</v>
      </c>
      <c r="J37" s="17"/>
      <c r="K37" s="17"/>
      <c r="L37" s="17"/>
      <c r="M37" s="17"/>
      <c r="N37" s="17"/>
      <c r="O37" s="17"/>
      <c r="P37" s="199">
        <f>SUM(F37-Q37)</f>
        <v>0</v>
      </c>
      <c r="Q37" s="199"/>
      <c r="R37" s="9"/>
      <c r="S37" s="1"/>
    </row>
    <row r="38" spans="1:19" s="19" customFormat="1" ht="15.75" customHeight="1">
      <c r="A38" s="55" t="s">
        <v>124</v>
      </c>
      <c r="B38" s="60"/>
      <c r="C38" s="60"/>
      <c r="D38" s="60">
        <v>1</v>
      </c>
      <c r="E38" s="64"/>
      <c r="F38" s="198">
        <f>SUM(G38:I38)</f>
        <v>15.6</v>
      </c>
      <c r="G38" s="18">
        <v>15.6</v>
      </c>
      <c r="H38" s="18"/>
      <c r="I38" s="17"/>
      <c r="J38" s="17"/>
      <c r="K38" s="17"/>
      <c r="L38" s="17"/>
      <c r="M38" s="17"/>
      <c r="N38" s="17"/>
      <c r="O38" s="17"/>
      <c r="P38" s="199">
        <f>SUM(F38-Q38)</f>
        <v>4.6</v>
      </c>
      <c r="Q38" s="199">
        <v>11</v>
      </c>
      <c r="R38" s="16"/>
      <c r="S38" s="1"/>
    </row>
    <row r="39" spans="1:19" s="19" customFormat="1" ht="15.75" customHeight="1">
      <c r="A39" s="53" t="s">
        <v>345</v>
      </c>
      <c r="B39" s="59">
        <f>SUM(B40:B42)</f>
        <v>0</v>
      </c>
      <c r="C39" s="59">
        <f aca="true" t="shared" si="9" ref="C39:R39">SUM(C40:C42)</f>
        <v>5</v>
      </c>
      <c r="D39" s="59">
        <f t="shared" si="9"/>
        <v>0</v>
      </c>
      <c r="E39" s="59">
        <f t="shared" si="9"/>
        <v>0</v>
      </c>
      <c r="F39" s="53">
        <f t="shared" si="9"/>
        <v>112.5</v>
      </c>
      <c r="G39" s="59">
        <f t="shared" si="9"/>
        <v>98.5</v>
      </c>
      <c r="H39" s="59">
        <f t="shared" si="9"/>
        <v>0</v>
      </c>
      <c r="I39" s="59">
        <f t="shared" si="9"/>
        <v>14</v>
      </c>
      <c r="J39" s="59">
        <f t="shared" si="9"/>
        <v>0</v>
      </c>
      <c r="K39" s="59">
        <f t="shared" si="9"/>
        <v>0</v>
      </c>
      <c r="L39" s="59">
        <f t="shared" si="9"/>
        <v>0</v>
      </c>
      <c r="M39" s="59">
        <f t="shared" si="9"/>
        <v>0</v>
      </c>
      <c r="N39" s="59">
        <f t="shared" si="9"/>
        <v>0</v>
      </c>
      <c r="O39" s="59">
        <f t="shared" si="9"/>
        <v>14</v>
      </c>
      <c r="P39" s="53">
        <f t="shared" si="9"/>
        <v>8.5</v>
      </c>
      <c r="Q39" s="53">
        <f t="shared" si="9"/>
        <v>104</v>
      </c>
      <c r="R39" s="59">
        <f t="shared" si="9"/>
        <v>0</v>
      </c>
      <c r="S39" s="1"/>
    </row>
    <row r="40" spans="1:19" s="19" customFormat="1" ht="15.75" customHeight="1">
      <c r="A40" s="55" t="s">
        <v>344</v>
      </c>
      <c r="B40" s="60"/>
      <c r="C40" s="60">
        <v>5</v>
      </c>
      <c r="D40" s="60"/>
      <c r="E40" s="63"/>
      <c r="F40" s="208">
        <f>SUM(G40:I40)</f>
        <v>112.5</v>
      </c>
      <c r="G40" s="50">
        <v>98.5</v>
      </c>
      <c r="H40" s="50"/>
      <c r="I40" s="17">
        <f>SUM(J40:O40)</f>
        <v>14</v>
      </c>
      <c r="J40" s="17"/>
      <c r="K40" s="17"/>
      <c r="L40" s="17"/>
      <c r="M40" s="17"/>
      <c r="N40" s="17"/>
      <c r="O40" s="17">
        <v>14</v>
      </c>
      <c r="P40" s="199">
        <f>SUM(F40-Q40)</f>
        <v>8.5</v>
      </c>
      <c r="Q40" s="199">
        <v>104</v>
      </c>
      <c r="R40" s="16"/>
      <c r="S40" s="1"/>
    </row>
    <row r="41" spans="1:19" s="19" customFormat="1" ht="15.75" customHeight="1">
      <c r="A41" s="55" t="s">
        <v>126</v>
      </c>
      <c r="B41" s="60"/>
      <c r="C41" s="60"/>
      <c r="D41" s="60"/>
      <c r="E41" s="63"/>
      <c r="F41" s="208">
        <f>SUM(G41:I41)</f>
        <v>0</v>
      </c>
      <c r="G41" s="50"/>
      <c r="H41" s="50"/>
      <c r="I41" s="17">
        <f>SUM(J41:O41)</f>
        <v>0</v>
      </c>
      <c r="J41" s="17"/>
      <c r="K41" s="17"/>
      <c r="L41" s="17"/>
      <c r="M41" s="17"/>
      <c r="N41" s="17"/>
      <c r="O41" s="17"/>
      <c r="P41" s="199"/>
      <c r="Q41" s="199"/>
      <c r="R41" s="16"/>
      <c r="S41" s="1"/>
    </row>
    <row r="42" spans="1:19" s="19" customFormat="1" ht="15.75" customHeight="1">
      <c r="A42" s="55" t="s">
        <v>127</v>
      </c>
      <c r="B42" s="60"/>
      <c r="C42" s="60"/>
      <c r="D42" s="60"/>
      <c r="E42" s="63"/>
      <c r="F42" s="208">
        <f>SUM(G42:I42)</f>
        <v>0</v>
      </c>
      <c r="G42" s="50"/>
      <c r="H42" s="50"/>
      <c r="I42" s="17">
        <f>SUM(J42:O42)</f>
        <v>0</v>
      </c>
      <c r="J42" s="17"/>
      <c r="K42" s="17"/>
      <c r="L42" s="17"/>
      <c r="M42" s="17"/>
      <c r="N42" s="17"/>
      <c r="O42" s="17"/>
      <c r="P42" s="199"/>
      <c r="Q42" s="199"/>
      <c r="R42" s="9"/>
      <c r="S42" s="1"/>
    </row>
    <row r="43" spans="1:19" s="19" customFormat="1" ht="15.75" customHeight="1">
      <c r="A43" s="53" t="s">
        <v>356</v>
      </c>
      <c r="B43" s="59">
        <f>SUM(B44)</f>
        <v>0</v>
      </c>
      <c r="C43" s="59">
        <f aca="true" t="shared" si="10" ref="C43:R43">SUM(C44)</f>
        <v>1</v>
      </c>
      <c r="D43" s="59">
        <f t="shared" si="10"/>
        <v>0</v>
      </c>
      <c r="E43" s="59">
        <f t="shared" si="10"/>
        <v>0</v>
      </c>
      <c r="F43" s="53">
        <f t="shared" si="10"/>
        <v>20.3</v>
      </c>
      <c r="G43" s="59">
        <f t="shared" si="10"/>
        <v>19.5</v>
      </c>
      <c r="H43" s="59">
        <f t="shared" si="10"/>
        <v>0</v>
      </c>
      <c r="I43" s="59">
        <f t="shared" si="10"/>
        <v>0.8</v>
      </c>
      <c r="J43" s="59">
        <f t="shared" si="10"/>
        <v>0</v>
      </c>
      <c r="K43" s="59">
        <f t="shared" si="10"/>
        <v>0</v>
      </c>
      <c r="L43" s="59">
        <f t="shared" si="10"/>
        <v>0</v>
      </c>
      <c r="M43" s="59">
        <f t="shared" si="10"/>
        <v>0</v>
      </c>
      <c r="N43" s="59">
        <f t="shared" si="10"/>
        <v>0</v>
      </c>
      <c r="O43" s="59">
        <f t="shared" si="10"/>
        <v>0.8</v>
      </c>
      <c r="P43" s="53">
        <f t="shared" si="10"/>
        <v>1.5</v>
      </c>
      <c r="Q43" s="53">
        <f t="shared" si="10"/>
        <v>18.8</v>
      </c>
      <c r="R43" s="59">
        <f t="shared" si="10"/>
        <v>0</v>
      </c>
      <c r="S43" s="1"/>
    </row>
    <row r="44" spans="1:19" s="19" customFormat="1" ht="15.75" customHeight="1">
      <c r="A44" s="55" t="s">
        <v>129</v>
      </c>
      <c r="B44" s="60"/>
      <c r="C44" s="60">
        <v>1</v>
      </c>
      <c r="D44" s="60"/>
      <c r="E44" s="64"/>
      <c r="F44" s="198">
        <f>SUM(G44:I44)</f>
        <v>20.3</v>
      </c>
      <c r="G44" s="18">
        <v>19.5</v>
      </c>
      <c r="H44" s="18"/>
      <c r="I44" s="17">
        <f>SUM(J44:O44)</f>
        <v>0.8</v>
      </c>
      <c r="J44" s="17"/>
      <c r="K44" s="17"/>
      <c r="L44" s="17"/>
      <c r="M44" s="17"/>
      <c r="N44" s="17"/>
      <c r="O44" s="17">
        <v>0.8</v>
      </c>
      <c r="P44" s="201">
        <f>SUM(F44-Q44)</f>
        <v>1.5</v>
      </c>
      <c r="Q44" s="202">
        <v>18.8</v>
      </c>
      <c r="R44" s="42"/>
      <c r="S44" s="1"/>
    </row>
    <row r="45" spans="1:19" s="19" customFormat="1" ht="15.75" customHeight="1">
      <c r="A45" s="53" t="s">
        <v>363</v>
      </c>
      <c r="B45" s="59"/>
      <c r="C45" s="59"/>
      <c r="D45" s="59"/>
      <c r="E45" s="64"/>
      <c r="F45" s="198"/>
      <c r="G45" s="18"/>
      <c r="H45" s="18"/>
      <c r="I45" s="17"/>
      <c r="J45" s="17"/>
      <c r="K45" s="17"/>
      <c r="L45" s="17"/>
      <c r="M45" s="17"/>
      <c r="N45" s="17"/>
      <c r="O45" s="17"/>
      <c r="P45" s="201"/>
      <c r="Q45" s="202"/>
      <c r="R45" s="42"/>
      <c r="S45" s="1"/>
    </row>
    <row r="46" spans="1:19" s="19" customFormat="1" ht="15.75" customHeight="1">
      <c r="A46" s="55" t="s">
        <v>134</v>
      </c>
      <c r="B46" s="60"/>
      <c r="C46" s="60"/>
      <c r="D46" s="60"/>
      <c r="E46" s="62"/>
      <c r="F46" s="209">
        <f>SUM(G42:I42)</f>
        <v>0</v>
      </c>
      <c r="G46" s="57"/>
      <c r="H46" s="57"/>
      <c r="I46" s="69">
        <f>SUM(J46:O46)</f>
        <v>0</v>
      </c>
      <c r="J46" s="69"/>
      <c r="K46" s="69"/>
      <c r="L46" s="69"/>
      <c r="M46" s="69"/>
      <c r="N46" s="69"/>
      <c r="O46" s="69"/>
      <c r="P46" s="199"/>
      <c r="Q46" s="200"/>
      <c r="R46" s="16"/>
      <c r="S46" s="1"/>
    </row>
    <row r="47" spans="1:19" s="19" customFormat="1" ht="15.75" customHeight="1">
      <c r="A47" s="53" t="s">
        <v>364</v>
      </c>
      <c r="B47" s="59">
        <f>SUM(B48:B51)</f>
        <v>0</v>
      </c>
      <c r="C47" s="59">
        <f aca="true" t="shared" si="11" ref="C47:R47">SUM(C48:C51)</f>
        <v>9</v>
      </c>
      <c r="D47" s="59">
        <f t="shared" si="11"/>
        <v>0</v>
      </c>
      <c r="E47" s="59">
        <f t="shared" si="11"/>
        <v>0</v>
      </c>
      <c r="F47" s="53">
        <f t="shared" si="11"/>
        <v>184.20000000000002</v>
      </c>
      <c r="G47" s="59">
        <f t="shared" si="11"/>
        <v>177</v>
      </c>
      <c r="H47" s="59">
        <f t="shared" si="11"/>
        <v>0</v>
      </c>
      <c r="I47" s="59">
        <f t="shared" si="11"/>
        <v>7.2</v>
      </c>
      <c r="J47" s="59">
        <f t="shared" si="11"/>
        <v>0</v>
      </c>
      <c r="K47" s="59">
        <f t="shared" si="11"/>
        <v>0</v>
      </c>
      <c r="L47" s="59">
        <f t="shared" si="11"/>
        <v>0</v>
      </c>
      <c r="M47" s="59">
        <f t="shared" si="11"/>
        <v>0</v>
      </c>
      <c r="N47" s="59">
        <f t="shared" si="11"/>
        <v>0</v>
      </c>
      <c r="O47" s="59">
        <f t="shared" si="11"/>
        <v>7.2</v>
      </c>
      <c r="P47" s="53">
        <f t="shared" si="11"/>
        <v>9.429999999999993</v>
      </c>
      <c r="Q47" s="53">
        <f t="shared" si="11"/>
        <v>174.77</v>
      </c>
      <c r="R47" s="59">
        <f t="shared" si="11"/>
        <v>0</v>
      </c>
      <c r="S47" s="1"/>
    </row>
    <row r="48" spans="1:19" s="19" customFormat="1" ht="15.75" customHeight="1">
      <c r="A48" s="55" t="s">
        <v>136</v>
      </c>
      <c r="B48" s="60"/>
      <c r="C48" s="60">
        <v>6</v>
      </c>
      <c r="D48" s="60"/>
      <c r="E48" s="65"/>
      <c r="F48" s="210">
        <f>SUM(G48:I48)</f>
        <v>121.8</v>
      </c>
      <c r="G48" s="58">
        <v>117</v>
      </c>
      <c r="H48" s="58"/>
      <c r="I48" s="69">
        <f>SUM(J48:O48)</f>
        <v>4.8</v>
      </c>
      <c r="J48" s="69"/>
      <c r="K48" s="69"/>
      <c r="L48" s="69"/>
      <c r="M48" s="69"/>
      <c r="N48" s="69"/>
      <c r="O48" s="69">
        <v>4.8</v>
      </c>
      <c r="P48" s="199">
        <f>SUM(F48-Q48)</f>
        <v>3.4299999999999926</v>
      </c>
      <c r="Q48" s="200">
        <v>118.37</v>
      </c>
      <c r="R48" s="16"/>
      <c r="S48" s="1"/>
    </row>
    <row r="49" spans="1:19" s="19" customFormat="1" ht="15.75" customHeight="1">
      <c r="A49" s="55" t="s">
        <v>137</v>
      </c>
      <c r="B49" s="60"/>
      <c r="C49" s="60">
        <v>2</v>
      </c>
      <c r="D49" s="60"/>
      <c r="E49" s="63"/>
      <c r="F49" s="210">
        <f>SUM(G49:I49)</f>
        <v>42.1</v>
      </c>
      <c r="G49" s="50">
        <v>40.5</v>
      </c>
      <c r="H49" s="50"/>
      <c r="I49" s="69">
        <f>SUM(J49:O49)</f>
        <v>1.6</v>
      </c>
      <c r="J49" s="17"/>
      <c r="K49" s="17"/>
      <c r="L49" s="17"/>
      <c r="M49" s="17"/>
      <c r="N49" s="17"/>
      <c r="O49" s="17">
        <v>1.6</v>
      </c>
      <c r="P49" s="199">
        <f>SUM(F49-Q49)</f>
        <v>4.5</v>
      </c>
      <c r="Q49" s="200">
        <v>37.6</v>
      </c>
      <c r="R49" s="16"/>
      <c r="S49" s="1"/>
    </row>
    <row r="50" spans="1:19" s="19" customFormat="1" ht="15.75" customHeight="1">
      <c r="A50" s="55" t="s">
        <v>138</v>
      </c>
      <c r="B50" s="60"/>
      <c r="C50" s="60">
        <v>1</v>
      </c>
      <c r="D50" s="60"/>
      <c r="E50" s="63"/>
      <c r="F50" s="210">
        <f>SUM(G50:I50)</f>
        <v>20.3</v>
      </c>
      <c r="G50" s="50">
        <v>19.5</v>
      </c>
      <c r="H50" s="50"/>
      <c r="I50" s="69">
        <f>SUM(J50:O50)</f>
        <v>0.8</v>
      </c>
      <c r="J50" s="17"/>
      <c r="K50" s="17"/>
      <c r="L50" s="17"/>
      <c r="M50" s="17"/>
      <c r="N50" s="17"/>
      <c r="O50" s="17">
        <v>0.8</v>
      </c>
      <c r="P50" s="199">
        <f>SUM(F50-Q50)</f>
        <v>1.5</v>
      </c>
      <c r="Q50" s="200">
        <v>18.8</v>
      </c>
      <c r="R50" s="16"/>
      <c r="S50" s="1"/>
    </row>
    <row r="51" spans="1:19" s="19" customFormat="1" ht="15.75" customHeight="1">
      <c r="A51" s="55" t="s">
        <v>139</v>
      </c>
      <c r="B51" s="60"/>
      <c r="C51" s="60"/>
      <c r="D51" s="60"/>
      <c r="E51" s="63"/>
      <c r="F51" s="210">
        <f>SUM(G51:I51)</f>
        <v>0</v>
      </c>
      <c r="G51" s="50"/>
      <c r="H51" s="50"/>
      <c r="I51" s="69">
        <f>SUM(J51:O51)</f>
        <v>0</v>
      </c>
      <c r="J51" s="17"/>
      <c r="K51" s="17"/>
      <c r="L51" s="17"/>
      <c r="M51" s="17"/>
      <c r="N51" s="17"/>
      <c r="O51" s="17"/>
      <c r="P51" s="199">
        <f>SUM(F51-Q51)</f>
        <v>0</v>
      </c>
      <c r="Q51" s="200"/>
      <c r="R51" s="16"/>
      <c r="S51" s="1"/>
    </row>
    <row r="52" spans="1:19" s="19" customFormat="1" ht="15.75" customHeight="1">
      <c r="A52" s="53" t="s">
        <v>365</v>
      </c>
      <c r="B52" s="59">
        <f>SUM(B53:B54)</f>
        <v>0</v>
      </c>
      <c r="C52" s="59">
        <f aca="true" t="shared" si="12" ref="C52:R52">SUM(C53:C54)</f>
        <v>0</v>
      </c>
      <c r="D52" s="59">
        <f t="shared" si="12"/>
        <v>0</v>
      </c>
      <c r="E52" s="59">
        <f t="shared" si="12"/>
        <v>0</v>
      </c>
      <c r="F52" s="53">
        <f t="shared" si="12"/>
        <v>0</v>
      </c>
      <c r="G52" s="59">
        <f t="shared" si="12"/>
        <v>0</v>
      </c>
      <c r="H52" s="59">
        <f t="shared" si="12"/>
        <v>0</v>
      </c>
      <c r="I52" s="59">
        <f t="shared" si="12"/>
        <v>0</v>
      </c>
      <c r="J52" s="59">
        <f t="shared" si="12"/>
        <v>0</v>
      </c>
      <c r="K52" s="59">
        <f t="shared" si="12"/>
        <v>0</v>
      </c>
      <c r="L52" s="59">
        <f t="shared" si="12"/>
        <v>0</v>
      </c>
      <c r="M52" s="59">
        <f t="shared" si="12"/>
        <v>0</v>
      </c>
      <c r="N52" s="59">
        <f t="shared" si="12"/>
        <v>0</v>
      </c>
      <c r="O52" s="59">
        <f t="shared" si="12"/>
        <v>0</v>
      </c>
      <c r="P52" s="53">
        <f t="shared" si="12"/>
        <v>0</v>
      </c>
      <c r="Q52" s="53">
        <f t="shared" si="12"/>
        <v>0</v>
      </c>
      <c r="R52" s="59">
        <f t="shared" si="12"/>
        <v>0</v>
      </c>
      <c r="S52" s="1"/>
    </row>
    <row r="53" spans="1:19" s="19" customFormat="1" ht="15.75" customHeight="1">
      <c r="A53" s="55" t="s">
        <v>141</v>
      </c>
      <c r="B53" s="60"/>
      <c r="C53" s="60"/>
      <c r="D53" s="60"/>
      <c r="E53" s="61"/>
      <c r="F53" s="207">
        <f>SUM(G53:I53)</f>
        <v>0</v>
      </c>
      <c r="G53" s="50"/>
      <c r="H53" s="50"/>
      <c r="I53" s="17">
        <f>SUM(J53:O53)</f>
        <v>0</v>
      </c>
      <c r="J53" s="17"/>
      <c r="K53" s="17"/>
      <c r="L53" s="17"/>
      <c r="M53" s="17"/>
      <c r="N53" s="17"/>
      <c r="O53" s="17"/>
      <c r="P53" s="199"/>
      <c r="Q53" s="199"/>
      <c r="R53" s="9"/>
      <c r="S53" s="1"/>
    </row>
    <row r="54" spans="1:19" s="19" customFormat="1" ht="15.75" customHeight="1">
      <c r="A54" s="55" t="s">
        <v>142</v>
      </c>
      <c r="B54" s="60"/>
      <c r="C54" s="60"/>
      <c r="D54" s="60"/>
      <c r="E54" s="64"/>
      <c r="F54" s="207">
        <f>SUM(G54:I54)</f>
        <v>0</v>
      </c>
      <c r="G54" s="18"/>
      <c r="H54" s="18"/>
      <c r="I54" s="17">
        <f>SUM(J54:O54)</f>
        <v>0</v>
      </c>
      <c r="J54" s="17"/>
      <c r="K54" s="17"/>
      <c r="L54" s="17"/>
      <c r="M54" s="17"/>
      <c r="N54" s="17"/>
      <c r="O54" s="17"/>
      <c r="P54" s="199"/>
      <c r="Q54" s="199"/>
      <c r="R54" s="9">
        <f>R55+R56+R57+R58+R59+R60</f>
        <v>0</v>
      </c>
      <c r="S54" s="1"/>
    </row>
    <row r="55" spans="1:19" s="19" customFormat="1" ht="15.75" customHeight="1">
      <c r="A55" s="53" t="s">
        <v>360</v>
      </c>
      <c r="B55" s="59">
        <f>SUM(B56:B57)</f>
        <v>0</v>
      </c>
      <c r="C55" s="59">
        <f aca="true" t="shared" si="13" ref="C55:R55">SUM(C56:C57)</f>
        <v>9</v>
      </c>
      <c r="D55" s="59">
        <f t="shared" si="13"/>
        <v>0</v>
      </c>
      <c r="E55" s="59">
        <f t="shared" si="13"/>
        <v>0</v>
      </c>
      <c r="F55" s="53">
        <f t="shared" si="13"/>
        <v>177.7</v>
      </c>
      <c r="G55" s="59">
        <f t="shared" si="13"/>
        <v>170.5</v>
      </c>
      <c r="H55" s="59">
        <f t="shared" si="13"/>
        <v>0</v>
      </c>
      <c r="I55" s="59">
        <f t="shared" si="13"/>
        <v>7.199999999999999</v>
      </c>
      <c r="J55" s="59">
        <f t="shared" si="13"/>
        <v>0</v>
      </c>
      <c r="K55" s="59">
        <f t="shared" si="13"/>
        <v>0</v>
      </c>
      <c r="L55" s="59">
        <f t="shared" si="13"/>
        <v>0</v>
      </c>
      <c r="M55" s="59">
        <f t="shared" si="13"/>
        <v>0</v>
      </c>
      <c r="N55" s="59">
        <f t="shared" si="13"/>
        <v>0</v>
      </c>
      <c r="O55" s="59">
        <f t="shared" si="13"/>
        <v>7.199999999999999</v>
      </c>
      <c r="P55" s="53">
        <f t="shared" si="13"/>
        <v>8.5</v>
      </c>
      <c r="Q55" s="53">
        <f t="shared" si="13"/>
        <v>169.2</v>
      </c>
      <c r="R55" s="59">
        <f t="shared" si="13"/>
        <v>0</v>
      </c>
      <c r="S55" s="1"/>
    </row>
    <row r="56" spans="1:19" s="19" customFormat="1" ht="15.75" customHeight="1">
      <c r="A56" s="55" t="s">
        <v>144</v>
      </c>
      <c r="B56" s="60"/>
      <c r="C56" s="60">
        <v>6</v>
      </c>
      <c r="D56" s="60"/>
      <c r="E56" s="64"/>
      <c r="F56" s="198">
        <f>SUM(G56:I56)</f>
        <v>119.8</v>
      </c>
      <c r="G56" s="18">
        <v>115</v>
      </c>
      <c r="H56" s="18"/>
      <c r="I56" s="17">
        <f>SUM(J56:O56)</f>
        <v>4.8</v>
      </c>
      <c r="J56" s="17"/>
      <c r="K56" s="17"/>
      <c r="L56" s="17"/>
      <c r="M56" s="17"/>
      <c r="N56" s="17"/>
      <c r="O56" s="17">
        <v>4.8</v>
      </c>
      <c r="P56" s="201">
        <f>SUM(F56-Q56)</f>
        <v>7</v>
      </c>
      <c r="Q56" s="201">
        <v>112.8</v>
      </c>
      <c r="R56" s="7"/>
      <c r="S56" s="1"/>
    </row>
    <row r="57" spans="1:19" s="54" customFormat="1" ht="15.75" customHeight="1">
      <c r="A57" s="55" t="s">
        <v>145</v>
      </c>
      <c r="B57" s="60"/>
      <c r="C57" s="60">
        <v>3</v>
      </c>
      <c r="D57" s="60"/>
      <c r="E57" s="61"/>
      <c r="F57" s="198">
        <f>SUM(G57:I57)</f>
        <v>57.9</v>
      </c>
      <c r="G57" s="56">
        <v>55.5</v>
      </c>
      <c r="H57" s="56"/>
      <c r="I57" s="17">
        <f>SUM(J57:O57)</f>
        <v>2.4</v>
      </c>
      <c r="J57" s="17"/>
      <c r="K57" s="17"/>
      <c r="L57" s="17"/>
      <c r="M57" s="17"/>
      <c r="N57" s="17"/>
      <c r="O57" s="17">
        <v>2.4</v>
      </c>
      <c r="P57" s="201">
        <f>SUM(F57-Q57)</f>
        <v>1.5</v>
      </c>
      <c r="Q57" s="201">
        <v>56.4</v>
      </c>
      <c r="R57" s="7"/>
      <c r="S57" s="1"/>
    </row>
    <row r="58" spans="1:19" s="19" customFormat="1" ht="16.5" customHeight="1">
      <c r="A58" s="53" t="s">
        <v>361</v>
      </c>
      <c r="B58" s="59">
        <f>SUM(B59:B60)</f>
        <v>0</v>
      </c>
      <c r="C58" s="59">
        <f aca="true" t="shared" si="14" ref="C58:R58">SUM(C59:C60)</f>
        <v>0</v>
      </c>
      <c r="D58" s="59">
        <f t="shared" si="14"/>
        <v>0</v>
      </c>
      <c r="E58" s="59">
        <f t="shared" si="14"/>
        <v>0</v>
      </c>
      <c r="F58" s="53">
        <f t="shared" si="14"/>
        <v>0</v>
      </c>
      <c r="G58" s="59">
        <f t="shared" si="14"/>
        <v>0</v>
      </c>
      <c r="H58" s="59">
        <f t="shared" si="14"/>
        <v>0</v>
      </c>
      <c r="I58" s="59">
        <f t="shared" si="14"/>
        <v>0</v>
      </c>
      <c r="J58" s="59">
        <f t="shared" si="14"/>
        <v>0</v>
      </c>
      <c r="K58" s="59">
        <f t="shared" si="14"/>
        <v>0</v>
      </c>
      <c r="L58" s="59">
        <f t="shared" si="14"/>
        <v>0</v>
      </c>
      <c r="M58" s="59">
        <f t="shared" si="14"/>
        <v>0</v>
      </c>
      <c r="N58" s="59">
        <f t="shared" si="14"/>
        <v>0</v>
      </c>
      <c r="O58" s="59">
        <f t="shared" si="14"/>
        <v>0</v>
      </c>
      <c r="P58" s="53">
        <f t="shared" si="14"/>
        <v>0</v>
      </c>
      <c r="Q58" s="53">
        <f t="shared" si="14"/>
        <v>0</v>
      </c>
      <c r="R58" s="59">
        <f t="shared" si="14"/>
        <v>0</v>
      </c>
      <c r="S58" s="1"/>
    </row>
    <row r="59" spans="1:19" s="19" customFormat="1" ht="16.5" customHeight="1">
      <c r="A59" s="55" t="s">
        <v>147</v>
      </c>
      <c r="B59" s="60"/>
      <c r="C59" s="60"/>
      <c r="D59" s="60"/>
      <c r="E59" s="63"/>
      <c r="F59" s="208"/>
      <c r="G59" s="50"/>
      <c r="H59" s="50"/>
      <c r="I59" s="17"/>
      <c r="J59" s="17"/>
      <c r="K59" s="17"/>
      <c r="L59" s="17"/>
      <c r="M59" s="17"/>
      <c r="N59" s="17"/>
      <c r="O59" s="17"/>
      <c r="P59" s="201"/>
      <c r="Q59" s="201"/>
      <c r="R59" s="7"/>
      <c r="S59" s="1"/>
    </row>
    <row r="60" spans="1:19" s="19" customFormat="1" ht="16.5" customHeight="1">
      <c r="A60" s="55" t="s">
        <v>148</v>
      </c>
      <c r="B60" s="60"/>
      <c r="C60" s="60"/>
      <c r="D60" s="60"/>
      <c r="E60" s="63"/>
      <c r="F60" s="208"/>
      <c r="G60" s="50"/>
      <c r="H60" s="50"/>
      <c r="I60" s="17"/>
      <c r="J60" s="17"/>
      <c r="K60" s="17"/>
      <c r="L60" s="17"/>
      <c r="M60" s="17"/>
      <c r="N60" s="17"/>
      <c r="O60" s="17"/>
      <c r="P60" s="199"/>
      <c r="Q60" s="199"/>
      <c r="R60" s="8"/>
      <c r="S60" s="1"/>
    </row>
    <row r="61" spans="1:19" s="205" customFormat="1" ht="18" customHeight="1">
      <c r="A61" s="198" t="s">
        <v>493</v>
      </c>
      <c r="B61" s="198">
        <f>SUM(B7+B18+B21+B26+B29+B33+B39+B43+B45+B47+B52+B55+B58)</f>
        <v>26</v>
      </c>
      <c r="C61" s="198">
        <f aca="true" t="shared" si="15" ref="C61:R61">SUM(C7+C18+C21+C26+C29+C33+C39+C43+C45+C47+C52+C55+C58)</f>
        <v>39</v>
      </c>
      <c r="D61" s="198">
        <f t="shared" si="15"/>
        <v>1</v>
      </c>
      <c r="E61" s="198">
        <f t="shared" si="15"/>
        <v>0</v>
      </c>
      <c r="F61" s="198">
        <f t="shared" si="15"/>
        <v>1612.72</v>
      </c>
      <c r="G61" s="198">
        <f t="shared" si="15"/>
        <v>1458.9299999999998</v>
      </c>
      <c r="H61" s="198">
        <f t="shared" si="15"/>
        <v>33.92</v>
      </c>
      <c r="I61" s="198">
        <f t="shared" si="15"/>
        <v>119.86999999999999</v>
      </c>
      <c r="J61" s="198">
        <f t="shared" si="15"/>
        <v>11.52</v>
      </c>
      <c r="K61" s="198">
        <f t="shared" si="15"/>
        <v>15.55</v>
      </c>
      <c r="L61" s="198">
        <f t="shared" si="15"/>
        <v>0</v>
      </c>
      <c r="M61" s="198">
        <f t="shared" si="15"/>
        <v>9</v>
      </c>
      <c r="N61" s="198">
        <f t="shared" si="15"/>
        <v>12</v>
      </c>
      <c r="O61" s="198">
        <f t="shared" si="15"/>
        <v>71.8</v>
      </c>
      <c r="P61" s="198">
        <f t="shared" si="15"/>
        <v>318.03000000000003</v>
      </c>
      <c r="Q61" s="198">
        <f t="shared" si="15"/>
        <v>1294.69</v>
      </c>
      <c r="R61" s="198">
        <f t="shared" si="15"/>
        <v>0</v>
      </c>
      <c r="S61" s="198"/>
    </row>
    <row r="62" spans="1:17" s="19" customFormat="1" ht="36" customHeight="1">
      <c r="A62" s="213" t="s">
        <v>470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05"/>
      <c r="Q62" s="205"/>
    </row>
    <row r="63" spans="6:17" s="19" customFormat="1" ht="12">
      <c r="F63" s="205"/>
      <c r="I63" s="52"/>
      <c r="J63" s="52"/>
      <c r="K63" s="52"/>
      <c r="L63" s="52"/>
      <c r="M63" s="52"/>
      <c r="N63" s="52"/>
      <c r="O63" s="52"/>
      <c r="P63" s="205"/>
      <c r="Q63" s="205"/>
    </row>
    <row r="64" spans="6:17" s="19" customFormat="1" ht="12">
      <c r="F64" s="205"/>
      <c r="I64" s="52"/>
      <c r="J64" s="52"/>
      <c r="K64" s="52"/>
      <c r="L64" s="52"/>
      <c r="M64" s="52"/>
      <c r="N64" s="52"/>
      <c r="O64" s="52"/>
      <c r="P64" s="205"/>
      <c r="Q64" s="205"/>
    </row>
    <row r="65" spans="6:17" s="19" customFormat="1" ht="12">
      <c r="F65" s="205"/>
      <c r="I65" s="52"/>
      <c r="J65" s="52"/>
      <c r="K65" s="52"/>
      <c r="L65" s="52"/>
      <c r="M65" s="52"/>
      <c r="N65" s="52"/>
      <c r="O65" s="52"/>
      <c r="P65" s="205"/>
      <c r="Q65" s="205"/>
    </row>
    <row r="66" spans="6:17" s="19" customFormat="1" ht="12">
      <c r="F66" s="205"/>
      <c r="I66" s="52"/>
      <c r="J66" s="52"/>
      <c r="K66" s="52"/>
      <c r="L66" s="52"/>
      <c r="M66" s="52"/>
      <c r="N66" s="52"/>
      <c r="O66" s="52"/>
      <c r="P66" s="205"/>
      <c r="Q66" s="205"/>
    </row>
    <row r="67" spans="6:17" s="19" customFormat="1" ht="12">
      <c r="F67" s="205"/>
      <c r="I67" s="52"/>
      <c r="J67" s="52"/>
      <c r="K67" s="52"/>
      <c r="L67" s="52"/>
      <c r="M67" s="52"/>
      <c r="N67" s="52"/>
      <c r="O67" s="52"/>
      <c r="P67" s="205"/>
      <c r="Q67" s="205"/>
    </row>
    <row r="68" spans="6:17" s="19" customFormat="1" ht="12">
      <c r="F68" s="205"/>
      <c r="I68" s="52"/>
      <c r="J68" s="52"/>
      <c r="K68" s="52"/>
      <c r="L68" s="52"/>
      <c r="M68" s="52"/>
      <c r="N68" s="52"/>
      <c r="O68" s="52"/>
      <c r="P68" s="205"/>
      <c r="Q68" s="205"/>
    </row>
    <row r="69" spans="6:17" s="19" customFormat="1" ht="12">
      <c r="F69" s="205"/>
      <c r="I69" s="52"/>
      <c r="J69" s="52"/>
      <c r="K69" s="52"/>
      <c r="L69" s="52"/>
      <c r="M69" s="52"/>
      <c r="N69" s="52"/>
      <c r="O69" s="52"/>
      <c r="P69" s="205"/>
      <c r="Q69" s="205"/>
    </row>
    <row r="70" spans="6:17" s="19" customFormat="1" ht="12">
      <c r="F70" s="205"/>
      <c r="I70" s="52"/>
      <c r="J70" s="52"/>
      <c r="K70" s="52"/>
      <c r="L70" s="52"/>
      <c r="M70" s="52"/>
      <c r="N70" s="52"/>
      <c r="O70" s="52"/>
      <c r="P70" s="205"/>
      <c r="Q70" s="205"/>
    </row>
    <row r="71" spans="6:17" s="19" customFormat="1" ht="12">
      <c r="F71" s="205"/>
      <c r="I71" s="52"/>
      <c r="J71" s="52"/>
      <c r="K71" s="52"/>
      <c r="L71" s="52"/>
      <c r="M71" s="52"/>
      <c r="N71" s="52"/>
      <c r="O71" s="52"/>
      <c r="P71" s="205"/>
      <c r="Q71" s="205"/>
    </row>
    <row r="72" spans="6:17" s="19" customFormat="1" ht="12">
      <c r="F72" s="205"/>
      <c r="I72" s="52"/>
      <c r="J72" s="52"/>
      <c r="K72" s="52"/>
      <c r="L72" s="52"/>
      <c r="M72" s="52"/>
      <c r="N72" s="52"/>
      <c r="O72" s="52"/>
      <c r="P72" s="205"/>
      <c r="Q72" s="205"/>
    </row>
    <row r="73" spans="6:17" s="19" customFormat="1" ht="12">
      <c r="F73" s="205"/>
      <c r="I73" s="52"/>
      <c r="J73" s="52"/>
      <c r="K73" s="52"/>
      <c r="L73" s="52"/>
      <c r="M73" s="52"/>
      <c r="N73" s="52"/>
      <c r="O73" s="52"/>
      <c r="P73" s="205"/>
      <c r="Q73" s="205"/>
    </row>
    <row r="74" spans="6:17" s="19" customFormat="1" ht="12">
      <c r="F74" s="205"/>
      <c r="I74" s="52"/>
      <c r="J74" s="52"/>
      <c r="K74" s="52"/>
      <c r="L74" s="52"/>
      <c r="M74" s="52"/>
      <c r="N74" s="52"/>
      <c r="O74" s="52"/>
      <c r="P74" s="205"/>
      <c r="Q74" s="205"/>
    </row>
    <row r="75" spans="6:17" s="19" customFormat="1" ht="12">
      <c r="F75" s="205"/>
      <c r="I75" s="52"/>
      <c r="J75" s="52"/>
      <c r="K75" s="52"/>
      <c r="L75" s="52"/>
      <c r="M75" s="52"/>
      <c r="N75" s="52"/>
      <c r="O75" s="52"/>
      <c r="P75" s="205"/>
      <c r="Q75" s="205"/>
    </row>
    <row r="76" spans="6:17" s="19" customFormat="1" ht="12">
      <c r="F76" s="205"/>
      <c r="I76" s="52"/>
      <c r="J76" s="52"/>
      <c r="K76" s="52"/>
      <c r="L76" s="52"/>
      <c r="M76" s="52"/>
      <c r="N76" s="52"/>
      <c r="O76" s="52"/>
      <c r="P76" s="205"/>
      <c r="Q76" s="205"/>
    </row>
    <row r="77" spans="6:17" s="19" customFormat="1" ht="12">
      <c r="F77" s="205"/>
      <c r="I77" s="52"/>
      <c r="J77" s="52"/>
      <c r="K77" s="52"/>
      <c r="L77" s="52"/>
      <c r="M77" s="52"/>
      <c r="N77" s="52"/>
      <c r="O77" s="52"/>
      <c r="P77" s="205"/>
      <c r="Q77" s="205"/>
    </row>
    <row r="78" spans="6:17" s="19" customFormat="1" ht="12">
      <c r="F78" s="205"/>
      <c r="I78" s="52"/>
      <c r="J78" s="52"/>
      <c r="K78" s="52"/>
      <c r="L78" s="52"/>
      <c r="M78" s="52"/>
      <c r="N78" s="52"/>
      <c r="O78" s="52"/>
      <c r="P78" s="205"/>
      <c r="Q78" s="205"/>
    </row>
    <row r="79" spans="6:17" s="19" customFormat="1" ht="12">
      <c r="F79" s="205"/>
      <c r="I79" s="52"/>
      <c r="J79" s="52"/>
      <c r="K79" s="52"/>
      <c r="L79" s="52"/>
      <c r="M79" s="52"/>
      <c r="N79" s="52"/>
      <c r="O79" s="52"/>
      <c r="P79" s="205"/>
      <c r="Q79" s="205"/>
    </row>
    <row r="80" spans="6:17" s="19" customFormat="1" ht="12">
      <c r="F80" s="205"/>
      <c r="I80" s="52"/>
      <c r="J80" s="52"/>
      <c r="K80" s="52"/>
      <c r="L80" s="52"/>
      <c r="M80" s="52"/>
      <c r="N80" s="52"/>
      <c r="O80" s="52"/>
      <c r="P80" s="205"/>
      <c r="Q80" s="205"/>
    </row>
    <row r="81" spans="6:17" s="19" customFormat="1" ht="12">
      <c r="F81" s="205"/>
      <c r="I81" s="52"/>
      <c r="J81" s="52"/>
      <c r="K81" s="52"/>
      <c r="L81" s="52"/>
      <c r="M81" s="52"/>
      <c r="N81" s="52"/>
      <c r="O81" s="52"/>
      <c r="P81" s="205"/>
      <c r="Q81" s="205"/>
    </row>
    <row r="82" spans="6:17" s="19" customFormat="1" ht="12">
      <c r="F82" s="205"/>
      <c r="I82" s="52"/>
      <c r="J82" s="52"/>
      <c r="K82" s="52"/>
      <c r="L82" s="52"/>
      <c r="M82" s="52"/>
      <c r="N82" s="52"/>
      <c r="O82" s="52"/>
      <c r="P82" s="205"/>
      <c r="Q82" s="205"/>
    </row>
    <row r="83" spans="6:17" s="19" customFormat="1" ht="12">
      <c r="F83" s="205"/>
      <c r="I83" s="52"/>
      <c r="J83" s="52"/>
      <c r="K83" s="52"/>
      <c r="L83" s="52"/>
      <c r="M83" s="52"/>
      <c r="N83" s="52"/>
      <c r="O83" s="52"/>
      <c r="P83" s="205"/>
      <c r="Q83" s="205"/>
    </row>
    <row r="84" spans="6:17" s="19" customFormat="1" ht="12">
      <c r="F84" s="205"/>
      <c r="I84" s="52"/>
      <c r="J84" s="52"/>
      <c r="K84" s="52"/>
      <c r="L84" s="52"/>
      <c r="M84" s="52"/>
      <c r="N84" s="52"/>
      <c r="O84" s="52"/>
      <c r="P84" s="205"/>
      <c r="Q84" s="205"/>
    </row>
    <row r="85" spans="6:17" s="19" customFormat="1" ht="12">
      <c r="F85" s="205"/>
      <c r="I85" s="52"/>
      <c r="J85" s="52"/>
      <c r="K85" s="52"/>
      <c r="L85" s="52"/>
      <c r="M85" s="52"/>
      <c r="N85" s="52"/>
      <c r="O85" s="52"/>
      <c r="P85" s="205"/>
      <c r="Q85" s="205"/>
    </row>
    <row r="86" spans="6:17" s="19" customFormat="1" ht="12">
      <c r="F86" s="205"/>
      <c r="I86" s="52"/>
      <c r="J86" s="52"/>
      <c r="K86" s="52"/>
      <c r="L86" s="52"/>
      <c r="M86" s="52"/>
      <c r="N86" s="52"/>
      <c r="O86" s="52"/>
      <c r="P86" s="205"/>
      <c r="Q86" s="205"/>
    </row>
    <row r="87" spans="6:17" s="19" customFormat="1" ht="12">
      <c r="F87" s="205"/>
      <c r="I87" s="52"/>
      <c r="J87" s="52"/>
      <c r="K87" s="52"/>
      <c r="L87" s="52"/>
      <c r="M87" s="52"/>
      <c r="N87" s="52"/>
      <c r="O87" s="52"/>
      <c r="P87" s="205"/>
      <c r="Q87" s="205"/>
    </row>
    <row r="88" spans="6:17" s="19" customFormat="1" ht="12">
      <c r="F88" s="205"/>
      <c r="I88" s="52"/>
      <c r="J88" s="52"/>
      <c r="K88" s="52"/>
      <c r="L88" s="52"/>
      <c r="M88" s="52"/>
      <c r="N88" s="52"/>
      <c r="O88" s="52"/>
      <c r="P88" s="205"/>
      <c r="Q88" s="205"/>
    </row>
    <row r="89" spans="6:17" s="19" customFormat="1" ht="12">
      <c r="F89" s="205"/>
      <c r="I89" s="52"/>
      <c r="J89" s="52"/>
      <c r="K89" s="52"/>
      <c r="L89" s="52"/>
      <c r="M89" s="52"/>
      <c r="N89" s="52"/>
      <c r="O89" s="52"/>
      <c r="P89" s="205"/>
      <c r="Q89" s="205"/>
    </row>
    <row r="90" spans="6:17" s="19" customFormat="1" ht="12">
      <c r="F90" s="205"/>
      <c r="I90" s="52"/>
      <c r="J90" s="52"/>
      <c r="K90" s="52"/>
      <c r="L90" s="52"/>
      <c r="M90" s="52"/>
      <c r="N90" s="52"/>
      <c r="O90" s="52"/>
      <c r="P90" s="205"/>
      <c r="Q90" s="205"/>
    </row>
    <row r="91" spans="6:17" s="19" customFormat="1" ht="12">
      <c r="F91" s="205"/>
      <c r="I91" s="52"/>
      <c r="J91" s="52"/>
      <c r="K91" s="52"/>
      <c r="L91" s="52"/>
      <c r="M91" s="52"/>
      <c r="N91" s="52"/>
      <c r="O91" s="52"/>
      <c r="P91" s="205"/>
      <c r="Q91" s="205"/>
    </row>
    <row r="92" spans="6:17" s="19" customFormat="1" ht="12">
      <c r="F92" s="205"/>
      <c r="I92" s="52"/>
      <c r="J92" s="52"/>
      <c r="K92" s="52"/>
      <c r="L92" s="52"/>
      <c r="M92" s="52"/>
      <c r="N92" s="52"/>
      <c r="O92" s="52"/>
      <c r="P92" s="205"/>
      <c r="Q92" s="205"/>
    </row>
    <row r="93" spans="6:17" s="19" customFormat="1" ht="12">
      <c r="F93" s="205"/>
      <c r="I93" s="52"/>
      <c r="J93" s="52"/>
      <c r="K93" s="52"/>
      <c r="L93" s="52"/>
      <c r="M93" s="52"/>
      <c r="N93" s="52"/>
      <c r="O93" s="52"/>
      <c r="P93" s="205"/>
      <c r="Q93" s="205"/>
    </row>
    <row r="94" spans="6:17" s="19" customFormat="1" ht="12">
      <c r="F94" s="205"/>
      <c r="I94" s="52"/>
      <c r="J94" s="52"/>
      <c r="K94" s="52"/>
      <c r="L94" s="52"/>
      <c r="M94" s="52"/>
      <c r="N94" s="52"/>
      <c r="O94" s="52"/>
      <c r="P94" s="205"/>
      <c r="Q94" s="205"/>
    </row>
    <row r="95" spans="6:17" s="19" customFormat="1" ht="12">
      <c r="F95" s="205"/>
      <c r="I95" s="52"/>
      <c r="J95" s="52"/>
      <c r="K95" s="52"/>
      <c r="L95" s="52"/>
      <c r="M95" s="52"/>
      <c r="N95" s="52"/>
      <c r="O95" s="52"/>
      <c r="P95" s="205"/>
      <c r="Q95" s="205"/>
    </row>
    <row r="96" spans="6:17" s="19" customFormat="1" ht="12">
      <c r="F96" s="205"/>
      <c r="I96" s="52"/>
      <c r="J96" s="52"/>
      <c r="K96" s="52"/>
      <c r="L96" s="52"/>
      <c r="M96" s="52"/>
      <c r="N96" s="52"/>
      <c r="O96" s="52"/>
      <c r="P96" s="205"/>
      <c r="Q96" s="205"/>
    </row>
    <row r="97" spans="6:17" s="19" customFormat="1" ht="12">
      <c r="F97" s="205"/>
      <c r="I97" s="52"/>
      <c r="J97" s="52"/>
      <c r="K97" s="52"/>
      <c r="L97" s="52"/>
      <c r="M97" s="52"/>
      <c r="N97" s="52"/>
      <c r="O97" s="52"/>
      <c r="P97" s="205"/>
      <c r="Q97" s="205"/>
    </row>
    <row r="98" spans="6:17" s="19" customFormat="1" ht="12">
      <c r="F98" s="205"/>
      <c r="I98" s="52"/>
      <c r="J98" s="52"/>
      <c r="K98" s="52"/>
      <c r="L98" s="52"/>
      <c r="M98" s="52"/>
      <c r="N98" s="52"/>
      <c r="O98" s="52"/>
      <c r="P98" s="205"/>
      <c r="Q98" s="205"/>
    </row>
    <row r="99" spans="6:17" s="19" customFormat="1" ht="12">
      <c r="F99" s="205"/>
      <c r="I99" s="52"/>
      <c r="J99" s="52"/>
      <c r="K99" s="52"/>
      <c r="L99" s="52"/>
      <c r="M99" s="52"/>
      <c r="N99" s="52"/>
      <c r="O99" s="52"/>
      <c r="P99" s="205"/>
      <c r="Q99" s="205"/>
    </row>
    <row r="100" spans="6:17" s="19" customFormat="1" ht="12">
      <c r="F100" s="205"/>
      <c r="I100" s="52"/>
      <c r="J100" s="52"/>
      <c r="K100" s="52"/>
      <c r="L100" s="52"/>
      <c r="M100" s="52"/>
      <c r="N100" s="52"/>
      <c r="O100" s="52"/>
      <c r="P100" s="205"/>
      <c r="Q100" s="205"/>
    </row>
    <row r="101" spans="6:17" s="19" customFormat="1" ht="12">
      <c r="F101" s="205"/>
      <c r="I101" s="52"/>
      <c r="J101" s="52"/>
      <c r="K101" s="52"/>
      <c r="L101" s="52"/>
      <c r="M101" s="52"/>
      <c r="N101" s="52"/>
      <c r="O101" s="52"/>
      <c r="P101" s="205"/>
      <c r="Q101" s="205"/>
    </row>
    <row r="102" spans="6:17" s="19" customFormat="1" ht="12">
      <c r="F102" s="205"/>
      <c r="I102" s="52"/>
      <c r="J102" s="52"/>
      <c r="K102" s="52"/>
      <c r="L102" s="52"/>
      <c r="M102" s="52"/>
      <c r="N102" s="52"/>
      <c r="O102" s="52"/>
      <c r="P102" s="205"/>
      <c r="Q102" s="205"/>
    </row>
    <row r="103" spans="6:17" s="19" customFormat="1" ht="12">
      <c r="F103" s="205"/>
      <c r="I103" s="52"/>
      <c r="J103" s="52"/>
      <c r="K103" s="52"/>
      <c r="L103" s="52"/>
      <c r="M103" s="52"/>
      <c r="N103" s="52"/>
      <c r="O103" s="52"/>
      <c r="P103" s="205"/>
      <c r="Q103" s="205"/>
    </row>
    <row r="104" spans="6:17" s="19" customFormat="1" ht="12">
      <c r="F104" s="205"/>
      <c r="I104" s="52"/>
      <c r="J104" s="52"/>
      <c r="K104" s="52"/>
      <c r="L104" s="52"/>
      <c r="M104" s="52"/>
      <c r="N104" s="52"/>
      <c r="O104" s="52"/>
      <c r="P104" s="205"/>
      <c r="Q104" s="205"/>
    </row>
    <row r="105" spans="6:17" s="19" customFormat="1" ht="12">
      <c r="F105" s="205"/>
      <c r="I105" s="52"/>
      <c r="J105" s="52"/>
      <c r="K105" s="52"/>
      <c r="L105" s="52"/>
      <c r="M105" s="52"/>
      <c r="N105" s="52"/>
      <c r="O105" s="52"/>
      <c r="P105" s="205"/>
      <c r="Q105" s="205"/>
    </row>
    <row r="106" spans="6:17" s="19" customFormat="1" ht="12">
      <c r="F106" s="205"/>
      <c r="I106" s="52"/>
      <c r="J106" s="52"/>
      <c r="K106" s="52"/>
      <c r="L106" s="52"/>
      <c r="M106" s="52"/>
      <c r="N106" s="52"/>
      <c r="O106" s="52"/>
      <c r="P106" s="205"/>
      <c r="Q106" s="205"/>
    </row>
    <row r="107" spans="6:17" s="19" customFormat="1" ht="12">
      <c r="F107" s="205"/>
      <c r="I107" s="52"/>
      <c r="J107" s="52"/>
      <c r="K107" s="52"/>
      <c r="L107" s="52"/>
      <c r="M107" s="52"/>
      <c r="N107" s="52"/>
      <c r="O107" s="52"/>
      <c r="P107" s="205"/>
      <c r="Q107" s="205"/>
    </row>
    <row r="108" spans="6:17" s="19" customFormat="1" ht="12">
      <c r="F108" s="205"/>
      <c r="I108" s="52"/>
      <c r="J108" s="52"/>
      <c r="K108" s="52"/>
      <c r="L108" s="52"/>
      <c r="M108" s="52"/>
      <c r="N108" s="52"/>
      <c r="O108" s="52"/>
      <c r="P108" s="205"/>
      <c r="Q108" s="205"/>
    </row>
    <row r="109" spans="6:17" s="19" customFormat="1" ht="12">
      <c r="F109" s="205"/>
      <c r="I109" s="52"/>
      <c r="J109" s="52"/>
      <c r="K109" s="52"/>
      <c r="L109" s="52"/>
      <c r="M109" s="52"/>
      <c r="N109" s="52"/>
      <c r="O109" s="52"/>
      <c r="P109" s="205"/>
      <c r="Q109" s="205"/>
    </row>
    <row r="110" spans="6:17" s="19" customFormat="1" ht="12">
      <c r="F110" s="205"/>
      <c r="I110" s="52"/>
      <c r="J110" s="52"/>
      <c r="K110" s="52"/>
      <c r="L110" s="52"/>
      <c r="M110" s="52"/>
      <c r="N110" s="52"/>
      <c r="O110" s="52"/>
      <c r="P110" s="205"/>
      <c r="Q110" s="205"/>
    </row>
    <row r="111" spans="6:17" s="19" customFormat="1" ht="12">
      <c r="F111" s="205"/>
      <c r="I111" s="52"/>
      <c r="J111" s="52"/>
      <c r="K111" s="52"/>
      <c r="L111" s="52"/>
      <c r="M111" s="52"/>
      <c r="N111" s="52"/>
      <c r="O111" s="52"/>
      <c r="P111" s="205"/>
      <c r="Q111" s="205"/>
    </row>
    <row r="112" spans="6:17" s="19" customFormat="1" ht="12">
      <c r="F112" s="205"/>
      <c r="I112" s="52"/>
      <c r="J112" s="52"/>
      <c r="K112" s="52"/>
      <c r="L112" s="52"/>
      <c r="M112" s="52"/>
      <c r="N112" s="52"/>
      <c r="O112" s="52"/>
      <c r="P112" s="205"/>
      <c r="Q112" s="205"/>
    </row>
    <row r="113" spans="6:17" s="19" customFormat="1" ht="12">
      <c r="F113" s="205"/>
      <c r="I113" s="52"/>
      <c r="J113" s="52"/>
      <c r="K113" s="52"/>
      <c r="L113" s="52"/>
      <c r="M113" s="52"/>
      <c r="N113" s="52"/>
      <c r="O113" s="52"/>
      <c r="P113" s="205"/>
      <c r="Q113" s="205"/>
    </row>
    <row r="114" spans="6:17" s="19" customFormat="1" ht="12">
      <c r="F114" s="205"/>
      <c r="I114" s="52"/>
      <c r="J114" s="52"/>
      <c r="K114" s="52"/>
      <c r="L114" s="52"/>
      <c r="M114" s="52"/>
      <c r="N114" s="52"/>
      <c r="O114" s="52"/>
      <c r="P114" s="205"/>
      <c r="Q114" s="205"/>
    </row>
    <row r="115" spans="6:17" s="19" customFormat="1" ht="12">
      <c r="F115" s="205"/>
      <c r="I115" s="52"/>
      <c r="J115" s="52"/>
      <c r="K115" s="52"/>
      <c r="L115" s="52"/>
      <c r="M115" s="52"/>
      <c r="N115" s="52"/>
      <c r="O115" s="52"/>
      <c r="P115" s="205"/>
      <c r="Q115" s="205"/>
    </row>
    <row r="116" spans="6:17" s="19" customFormat="1" ht="12">
      <c r="F116" s="205"/>
      <c r="I116" s="52"/>
      <c r="J116" s="52"/>
      <c r="K116" s="52"/>
      <c r="L116" s="52"/>
      <c r="M116" s="52"/>
      <c r="N116" s="52"/>
      <c r="O116" s="52"/>
      <c r="P116" s="205"/>
      <c r="Q116" s="205"/>
    </row>
    <row r="117" spans="6:17" s="19" customFormat="1" ht="12">
      <c r="F117" s="205"/>
      <c r="I117" s="52"/>
      <c r="J117" s="52"/>
      <c r="K117" s="52"/>
      <c r="L117" s="52"/>
      <c r="M117" s="52"/>
      <c r="N117" s="52"/>
      <c r="O117" s="52"/>
      <c r="P117" s="205"/>
      <c r="Q117" s="205"/>
    </row>
    <row r="118" spans="6:17" s="19" customFormat="1" ht="12">
      <c r="F118" s="205"/>
      <c r="I118" s="52"/>
      <c r="J118" s="52"/>
      <c r="K118" s="52"/>
      <c r="L118" s="52"/>
      <c r="M118" s="52"/>
      <c r="N118" s="52"/>
      <c r="O118" s="52"/>
      <c r="P118" s="205"/>
      <c r="Q118" s="205"/>
    </row>
    <row r="119" spans="6:17" s="19" customFormat="1" ht="12">
      <c r="F119" s="205"/>
      <c r="I119" s="52"/>
      <c r="J119" s="52"/>
      <c r="K119" s="52"/>
      <c r="L119" s="52"/>
      <c r="M119" s="52"/>
      <c r="N119" s="52"/>
      <c r="O119" s="52"/>
      <c r="P119" s="205"/>
      <c r="Q119" s="205"/>
    </row>
    <row r="120" spans="6:17" s="19" customFormat="1" ht="12">
      <c r="F120" s="205"/>
      <c r="I120" s="52"/>
      <c r="J120" s="52"/>
      <c r="K120" s="52"/>
      <c r="L120" s="52"/>
      <c r="M120" s="52"/>
      <c r="N120" s="52"/>
      <c r="O120" s="52"/>
      <c r="P120" s="205"/>
      <c r="Q120" s="205"/>
    </row>
    <row r="121" spans="6:17" s="19" customFormat="1" ht="12">
      <c r="F121" s="205"/>
      <c r="I121" s="52"/>
      <c r="J121" s="52"/>
      <c r="K121" s="52"/>
      <c r="L121" s="52"/>
      <c r="M121" s="52"/>
      <c r="N121" s="52"/>
      <c r="O121" s="52"/>
      <c r="P121" s="205"/>
      <c r="Q121" s="205"/>
    </row>
    <row r="122" spans="6:17" s="19" customFormat="1" ht="12">
      <c r="F122" s="205"/>
      <c r="I122" s="52"/>
      <c r="J122" s="52"/>
      <c r="K122" s="52"/>
      <c r="L122" s="52"/>
      <c r="M122" s="52"/>
      <c r="N122" s="52"/>
      <c r="O122" s="52"/>
      <c r="P122" s="205"/>
      <c r="Q122" s="205"/>
    </row>
    <row r="123" spans="6:17" s="19" customFormat="1" ht="12">
      <c r="F123" s="205"/>
      <c r="I123" s="52"/>
      <c r="J123" s="52"/>
      <c r="K123" s="52"/>
      <c r="L123" s="52"/>
      <c r="M123" s="52"/>
      <c r="N123" s="52"/>
      <c r="O123" s="52"/>
      <c r="P123" s="205"/>
      <c r="Q123" s="205"/>
    </row>
    <row r="124" spans="6:17" s="19" customFormat="1" ht="12">
      <c r="F124" s="205"/>
      <c r="I124" s="52"/>
      <c r="J124" s="52"/>
      <c r="K124" s="52"/>
      <c r="L124" s="52"/>
      <c r="M124" s="52"/>
      <c r="N124" s="52"/>
      <c r="O124" s="52"/>
      <c r="P124" s="205"/>
      <c r="Q124" s="205"/>
    </row>
    <row r="125" spans="6:17" s="19" customFormat="1" ht="12">
      <c r="F125" s="205"/>
      <c r="I125" s="52"/>
      <c r="J125" s="52"/>
      <c r="K125" s="52"/>
      <c r="L125" s="52"/>
      <c r="M125" s="52"/>
      <c r="N125" s="52"/>
      <c r="O125" s="52"/>
      <c r="P125" s="205"/>
      <c r="Q125" s="205"/>
    </row>
    <row r="126" spans="6:17" s="19" customFormat="1" ht="12">
      <c r="F126" s="205"/>
      <c r="I126" s="52"/>
      <c r="J126" s="52"/>
      <c r="K126" s="52"/>
      <c r="L126" s="52"/>
      <c r="M126" s="52"/>
      <c r="N126" s="52"/>
      <c r="O126" s="52"/>
      <c r="P126" s="205"/>
      <c r="Q126" s="205"/>
    </row>
    <row r="127" spans="6:17" s="19" customFormat="1" ht="12">
      <c r="F127" s="205"/>
      <c r="I127" s="52"/>
      <c r="J127" s="52"/>
      <c r="K127" s="52"/>
      <c r="L127" s="52"/>
      <c r="M127" s="52"/>
      <c r="N127" s="52"/>
      <c r="O127" s="52"/>
      <c r="P127" s="205"/>
      <c r="Q127" s="205"/>
    </row>
    <row r="128" spans="6:17" s="19" customFormat="1" ht="12">
      <c r="F128" s="205"/>
      <c r="I128" s="52"/>
      <c r="J128" s="52"/>
      <c r="K128" s="52"/>
      <c r="L128" s="52"/>
      <c r="M128" s="52"/>
      <c r="N128" s="52"/>
      <c r="O128" s="52"/>
      <c r="P128" s="205"/>
      <c r="Q128" s="205"/>
    </row>
    <row r="129" spans="6:17" s="19" customFormat="1" ht="12">
      <c r="F129" s="205"/>
      <c r="I129" s="52"/>
      <c r="J129" s="52"/>
      <c r="K129" s="52"/>
      <c r="L129" s="52"/>
      <c r="M129" s="52"/>
      <c r="N129" s="52"/>
      <c r="O129" s="52"/>
      <c r="P129" s="205"/>
      <c r="Q129" s="205"/>
    </row>
    <row r="130" spans="6:17" s="19" customFormat="1" ht="12">
      <c r="F130" s="205"/>
      <c r="I130" s="52"/>
      <c r="J130" s="52"/>
      <c r="K130" s="52"/>
      <c r="L130" s="52"/>
      <c r="M130" s="52"/>
      <c r="N130" s="52"/>
      <c r="O130" s="52"/>
      <c r="P130" s="205"/>
      <c r="Q130" s="205"/>
    </row>
    <row r="131" spans="6:17" s="19" customFormat="1" ht="12">
      <c r="F131" s="205"/>
      <c r="I131" s="52"/>
      <c r="J131" s="52"/>
      <c r="K131" s="52"/>
      <c r="L131" s="52"/>
      <c r="M131" s="52"/>
      <c r="N131" s="52"/>
      <c r="O131" s="52"/>
      <c r="P131" s="205"/>
      <c r="Q131" s="205"/>
    </row>
    <row r="132" spans="6:17" s="19" customFormat="1" ht="12">
      <c r="F132" s="205"/>
      <c r="I132" s="52"/>
      <c r="J132" s="52"/>
      <c r="K132" s="52"/>
      <c r="L132" s="52"/>
      <c r="M132" s="52"/>
      <c r="N132" s="52"/>
      <c r="O132" s="52"/>
      <c r="P132" s="205"/>
      <c r="Q132" s="205"/>
    </row>
    <row r="133" spans="6:17" s="19" customFormat="1" ht="12">
      <c r="F133" s="205"/>
      <c r="I133" s="52"/>
      <c r="J133" s="52"/>
      <c r="K133" s="52"/>
      <c r="L133" s="52"/>
      <c r="M133" s="52"/>
      <c r="N133" s="52"/>
      <c r="O133" s="52"/>
      <c r="P133" s="205"/>
      <c r="Q133" s="205"/>
    </row>
    <row r="134" spans="6:17" s="19" customFormat="1" ht="12">
      <c r="F134" s="205"/>
      <c r="I134" s="52"/>
      <c r="J134" s="52"/>
      <c r="K134" s="52"/>
      <c r="L134" s="52"/>
      <c r="M134" s="52"/>
      <c r="N134" s="52"/>
      <c r="O134" s="52"/>
      <c r="P134" s="205"/>
      <c r="Q134" s="205"/>
    </row>
    <row r="135" spans="6:17" s="19" customFormat="1" ht="12">
      <c r="F135" s="205"/>
      <c r="I135" s="52"/>
      <c r="J135" s="52"/>
      <c r="K135" s="52"/>
      <c r="L135" s="52"/>
      <c r="M135" s="52"/>
      <c r="N135" s="52"/>
      <c r="O135" s="52"/>
      <c r="P135" s="205"/>
      <c r="Q135" s="205"/>
    </row>
    <row r="136" spans="6:17" s="19" customFormat="1" ht="12">
      <c r="F136" s="205"/>
      <c r="I136" s="52"/>
      <c r="J136" s="52"/>
      <c r="K136" s="52"/>
      <c r="L136" s="52"/>
      <c r="M136" s="52"/>
      <c r="N136" s="52"/>
      <c r="O136" s="52"/>
      <c r="P136" s="205"/>
      <c r="Q136" s="205"/>
    </row>
    <row r="137" spans="6:17" s="19" customFormat="1" ht="12">
      <c r="F137" s="205"/>
      <c r="I137" s="52"/>
      <c r="J137" s="52"/>
      <c r="K137" s="52"/>
      <c r="L137" s="52"/>
      <c r="M137" s="52"/>
      <c r="N137" s="52"/>
      <c r="O137" s="52"/>
      <c r="P137" s="205"/>
      <c r="Q137" s="205"/>
    </row>
    <row r="138" spans="6:17" s="19" customFormat="1" ht="12">
      <c r="F138" s="205"/>
      <c r="I138" s="52"/>
      <c r="J138" s="52"/>
      <c r="K138" s="52"/>
      <c r="L138" s="52"/>
      <c r="M138" s="52"/>
      <c r="N138" s="52"/>
      <c r="O138" s="52"/>
      <c r="P138" s="205"/>
      <c r="Q138" s="205"/>
    </row>
    <row r="139" spans="6:17" s="19" customFormat="1" ht="12">
      <c r="F139" s="205"/>
      <c r="I139" s="52"/>
      <c r="J139" s="52"/>
      <c r="K139" s="52"/>
      <c r="L139" s="52"/>
      <c r="M139" s="52"/>
      <c r="N139" s="52"/>
      <c r="O139" s="52"/>
      <c r="P139" s="205"/>
      <c r="Q139" s="205"/>
    </row>
    <row r="140" spans="6:17" s="19" customFormat="1" ht="12">
      <c r="F140" s="205"/>
      <c r="I140" s="52"/>
      <c r="J140" s="52"/>
      <c r="K140" s="52"/>
      <c r="L140" s="52"/>
      <c r="M140" s="52"/>
      <c r="N140" s="52"/>
      <c r="O140" s="52"/>
      <c r="P140" s="205"/>
      <c r="Q140" s="205"/>
    </row>
    <row r="141" spans="6:17" s="19" customFormat="1" ht="12">
      <c r="F141" s="205"/>
      <c r="I141" s="52"/>
      <c r="J141" s="52"/>
      <c r="K141" s="52"/>
      <c r="L141" s="52"/>
      <c r="M141" s="52"/>
      <c r="N141" s="52"/>
      <c r="O141" s="52"/>
      <c r="P141" s="205"/>
      <c r="Q141" s="205"/>
    </row>
    <row r="142" spans="6:17" s="19" customFormat="1" ht="12">
      <c r="F142" s="205"/>
      <c r="I142" s="52"/>
      <c r="J142" s="52"/>
      <c r="K142" s="52"/>
      <c r="L142" s="52"/>
      <c r="M142" s="52"/>
      <c r="N142" s="52"/>
      <c r="O142" s="52"/>
      <c r="P142" s="205"/>
      <c r="Q142" s="205"/>
    </row>
    <row r="143" spans="6:17" s="19" customFormat="1" ht="12">
      <c r="F143" s="205"/>
      <c r="I143" s="52"/>
      <c r="J143" s="52"/>
      <c r="K143" s="52"/>
      <c r="L143" s="52"/>
      <c r="M143" s="52"/>
      <c r="N143" s="52"/>
      <c r="O143" s="52"/>
      <c r="P143" s="205"/>
      <c r="Q143" s="205"/>
    </row>
    <row r="144" spans="6:17" s="19" customFormat="1" ht="12">
      <c r="F144" s="205"/>
      <c r="I144" s="52"/>
      <c r="J144" s="52"/>
      <c r="K144" s="52"/>
      <c r="L144" s="52"/>
      <c r="M144" s="52"/>
      <c r="N144" s="52"/>
      <c r="O144" s="52"/>
      <c r="P144" s="205"/>
      <c r="Q144" s="205"/>
    </row>
    <row r="145" spans="6:17" s="19" customFormat="1" ht="12">
      <c r="F145" s="205"/>
      <c r="I145" s="52"/>
      <c r="J145" s="52"/>
      <c r="K145" s="52"/>
      <c r="L145" s="52"/>
      <c r="M145" s="52"/>
      <c r="N145" s="52"/>
      <c r="O145" s="52"/>
      <c r="P145" s="205"/>
      <c r="Q145" s="205"/>
    </row>
    <row r="146" spans="6:17" s="19" customFormat="1" ht="12">
      <c r="F146" s="205"/>
      <c r="I146" s="52"/>
      <c r="J146" s="52"/>
      <c r="K146" s="52"/>
      <c r="L146" s="52"/>
      <c r="M146" s="52"/>
      <c r="N146" s="52"/>
      <c r="O146" s="52"/>
      <c r="P146" s="205"/>
      <c r="Q146" s="205"/>
    </row>
    <row r="147" spans="6:17" s="19" customFormat="1" ht="12">
      <c r="F147" s="205"/>
      <c r="I147" s="52"/>
      <c r="J147" s="52"/>
      <c r="K147" s="52"/>
      <c r="L147" s="52"/>
      <c r="M147" s="52"/>
      <c r="N147" s="52"/>
      <c r="O147" s="52"/>
      <c r="P147" s="205"/>
      <c r="Q147" s="205"/>
    </row>
    <row r="148" spans="6:19" s="19" customFormat="1" ht="14.25">
      <c r="F148" s="205"/>
      <c r="I148" s="52"/>
      <c r="J148" s="52"/>
      <c r="K148" s="52"/>
      <c r="L148" s="52"/>
      <c r="M148" s="52"/>
      <c r="N148" s="52"/>
      <c r="O148" s="52"/>
      <c r="P148" s="206"/>
      <c r="Q148" s="206"/>
      <c r="R148"/>
      <c r="S148"/>
    </row>
    <row r="149" spans="6:19" s="19" customFormat="1" ht="14.25">
      <c r="F149" s="205"/>
      <c r="I149" s="52"/>
      <c r="J149" s="52"/>
      <c r="K149" s="52"/>
      <c r="L149" s="52"/>
      <c r="M149" s="52"/>
      <c r="N149" s="52"/>
      <c r="O149" s="52"/>
      <c r="P149" s="206"/>
      <c r="Q149" s="206"/>
      <c r="R149"/>
      <c r="S149"/>
    </row>
    <row r="150" spans="6:19" s="19" customFormat="1" ht="14.25">
      <c r="F150" s="205"/>
      <c r="I150" s="52"/>
      <c r="J150" s="52"/>
      <c r="K150" s="52"/>
      <c r="L150" s="52"/>
      <c r="M150" s="52"/>
      <c r="N150" s="52"/>
      <c r="O150" s="52"/>
      <c r="P150" s="206"/>
      <c r="Q150" s="206"/>
      <c r="R150"/>
      <c r="S150"/>
    </row>
    <row r="151" spans="6:19" s="19" customFormat="1" ht="14.25">
      <c r="F151" s="205"/>
      <c r="I151" s="52"/>
      <c r="J151" s="52"/>
      <c r="K151" s="52"/>
      <c r="L151" s="52"/>
      <c r="M151" s="52"/>
      <c r="N151" s="52"/>
      <c r="O151" s="52"/>
      <c r="P151" s="206"/>
      <c r="Q151" s="206"/>
      <c r="R151"/>
      <c r="S151"/>
    </row>
    <row r="152" spans="6:19" s="19" customFormat="1" ht="14.25">
      <c r="F152" s="205"/>
      <c r="I152" s="52"/>
      <c r="J152" s="52"/>
      <c r="K152" s="52"/>
      <c r="L152" s="52"/>
      <c r="M152" s="52"/>
      <c r="N152" s="52"/>
      <c r="O152" s="52"/>
      <c r="P152" s="206"/>
      <c r="Q152" s="206"/>
      <c r="R152"/>
      <c r="S152"/>
    </row>
    <row r="153" spans="6:19" s="19" customFormat="1" ht="14.25">
      <c r="F153" s="205"/>
      <c r="I153" s="52"/>
      <c r="J153" s="52"/>
      <c r="K153" s="52"/>
      <c r="L153" s="52"/>
      <c r="M153" s="52"/>
      <c r="N153" s="52"/>
      <c r="O153" s="52"/>
      <c r="P153" s="206"/>
      <c r="Q153" s="206"/>
      <c r="R153"/>
      <c r="S153"/>
    </row>
    <row r="154" spans="6:19" s="19" customFormat="1" ht="14.25">
      <c r="F154" s="205"/>
      <c r="I154" s="52"/>
      <c r="J154" s="52"/>
      <c r="K154" s="52"/>
      <c r="L154" s="52"/>
      <c r="M154" s="52"/>
      <c r="N154" s="52"/>
      <c r="O154" s="52"/>
      <c r="P154" s="206"/>
      <c r="Q154" s="206"/>
      <c r="R154"/>
      <c r="S154"/>
    </row>
  </sheetData>
  <sheetProtection/>
  <mergeCells count="19">
    <mergeCell ref="P4:R4"/>
    <mergeCell ref="S4:S6"/>
    <mergeCell ref="P5:P6"/>
    <mergeCell ref="Q5:Q6"/>
    <mergeCell ref="R5:R6"/>
    <mergeCell ref="A62:O62"/>
    <mergeCell ref="B4:E4"/>
    <mergeCell ref="B5:B6"/>
    <mergeCell ref="C5:C6"/>
    <mergeCell ref="E5:E6"/>
    <mergeCell ref="F4:F6"/>
    <mergeCell ref="G4:O4"/>
    <mergeCell ref="I5:O5"/>
    <mergeCell ref="A2:O2"/>
    <mergeCell ref="A3:O3"/>
    <mergeCell ref="A4:A6"/>
    <mergeCell ref="D5:D6"/>
    <mergeCell ref="G5:G6"/>
    <mergeCell ref="H5:H6"/>
  </mergeCells>
  <printOptions horizontalCentered="1"/>
  <pageMargins left="0.1968503937007874" right="0.1968503937007874" top="0.7874015748031497" bottom="0.7874015748031497" header="0" footer="0"/>
  <pageSetup fitToHeight="0" fitToWidth="1" horizontalDpi="600" verticalDpi="600" orientation="landscape" paperSize="9" scale="91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41"/>
  <sheetViews>
    <sheetView showZeros="0" zoomScalePageLayoutView="0" workbookViewId="0" topLeftCell="A1">
      <selection activeCell="L8" sqref="L8"/>
    </sheetView>
  </sheetViews>
  <sheetFormatPr defaultColWidth="9.00390625" defaultRowHeight="14.25"/>
  <cols>
    <col min="1" max="1" width="32.375" style="68" customWidth="1"/>
    <col min="2" max="2" width="8.125" style="0" customWidth="1"/>
    <col min="3" max="3" width="7.125" style="0" customWidth="1"/>
    <col min="4" max="4" width="8.375" style="0" customWidth="1"/>
    <col min="5" max="7" width="7.625" style="0" customWidth="1"/>
    <col min="8" max="8" width="9.625" style="0" customWidth="1"/>
  </cols>
  <sheetData>
    <row r="1" spans="1:252" ht="25.5" customHeight="1">
      <c r="A1" s="161" t="s">
        <v>479</v>
      </c>
      <c r="B1" s="162"/>
      <c r="C1" s="10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</row>
    <row r="2" spans="1:8" ht="25.5" customHeight="1">
      <c r="A2" s="277" t="s">
        <v>469</v>
      </c>
      <c r="B2" s="277"/>
      <c r="C2" s="277"/>
      <c r="D2" s="277"/>
      <c r="E2" s="277"/>
      <c r="F2" s="277"/>
      <c r="G2" s="277"/>
      <c r="H2" s="277"/>
    </row>
    <row r="3" spans="1:8" ht="18" customHeight="1">
      <c r="A3" s="273" t="s">
        <v>496</v>
      </c>
      <c r="B3" s="274"/>
      <c r="C3" s="274"/>
      <c r="D3" s="274"/>
      <c r="E3" s="22"/>
      <c r="F3" s="13"/>
      <c r="G3" s="13"/>
      <c r="H3" s="157" t="s">
        <v>252</v>
      </c>
    </row>
    <row r="4" spans="1:8" s="19" customFormat="1" ht="17.25" customHeight="1">
      <c r="A4" s="275" t="s">
        <v>1</v>
      </c>
      <c r="B4" s="233" t="s">
        <v>41</v>
      </c>
      <c r="C4" s="276" t="s">
        <v>32</v>
      </c>
      <c r="D4" s="276"/>
      <c r="E4" s="264" t="s">
        <v>3</v>
      </c>
      <c r="F4" s="265"/>
      <c r="G4" s="265"/>
      <c r="H4" s="254" t="s">
        <v>43</v>
      </c>
    </row>
    <row r="5" spans="1:8" s="19" customFormat="1" ht="19.5" customHeight="1">
      <c r="A5" s="275"/>
      <c r="B5" s="233"/>
      <c r="C5" s="233" t="s">
        <v>39</v>
      </c>
      <c r="D5" s="233" t="s">
        <v>430</v>
      </c>
      <c r="E5" s="261" t="s">
        <v>31</v>
      </c>
      <c r="F5" s="262" t="s">
        <v>466</v>
      </c>
      <c r="G5" s="262" t="s">
        <v>467</v>
      </c>
      <c r="H5" s="255"/>
    </row>
    <row r="6" spans="1:8" s="19" customFormat="1" ht="21.75" customHeight="1">
      <c r="A6" s="275"/>
      <c r="B6" s="233"/>
      <c r="C6" s="233"/>
      <c r="D6" s="233"/>
      <c r="E6" s="256"/>
      <c r="F6" s="263"/>
      <c r="G6" s="263"/>
      <c r="H6" s="256"/>
    </row>
    <row r="7" spans="1:8" s="45" customFormat="1" ht="18.75" customHeight="1">
      <c r="A7" s="66" t="s">
        <v>349</v>
      </c>
      <c r="B7" s="44">
        <f aca="true" t="shared" si="0" ref="B7:G7">SUM(B8+B9+B10+B11+B12+B13+B14+B15+B16+B20)</f>
        <v>2886.5200000000004</v>
      </c>
      <c r="C7" s="44">
        <f t="shared" si="0"/>
        <v>0</v>
      </c>
      <c r="D7" s="44">
        <f t="shared" si="0"/>
        <v>2886.5200000000004</v>
      </c>
      <c r="E7" s="44">
        <f t="shared" si="0"/>
        <v>1588.5200000000002</v>
      </c>
      <c r="F7" s="44">
        <f t="shared" si="0"/>
        <v>1298</v>
      </c>
      <c r="G7" s="44">
        <f t="shared" si="0"/>
        <v>0</v>
      </c>
      <c r="H7" s="6"/>
    </row>
    <row r="8" spans="1:8" s="45" customFormat="1" ht="18.75" customHeight="1">
      <c r="A8" s="43" t="s">
        <v>194</v>
      </c>
      <c r="B8" s="44">
        <v>20</v>
      </c>
      <c r="C8" s="47"/>
      <c r="D8" s="47">
        <v>20</v>
      </c>
      <c r="E8" s="199">
        <f aca="true" t="shared" si="1" ref="E8:E16">SUM(B8-F8)</f>
        <v>20</v>
      </c>
      <c r="F8" s="9"/>
      <c r="G8" s="9"/>
      <c r="H8" s="1"/>
    </row>
    <row r="9" spans="1:8" s="45" customFormat="1" ht="18.75" customHeight="1">
      <c r="A9" s="46" t="s">
        <v>343</v>
      </c>
      <c r="B9" s="44"/>
      <c r="C9" s="47"/>
      <c r="D9" s="47"/>
      <c r="E9" s="199">
        <f t="shared" si="1"/>
        <v>0</v>
      </c>
      <c r="F9" s="8"/>
      <c r="G9" s="8"/>
      <c r="H9" s="1"/>
    </row>
    <row r="10" spans="1:8" s="45" customFormat="1" ht="18.75" customHeight="1">
      <c r="A10" s="43" t="s">
        <v>193</v>
      </c>
      <c r="B10" s="44">
        <v>2746.07</v>
      </c>
      <c r="C10" s="47"/>
      <c r="D10" s="47">
        <v>2746.07</v>
      </c>
      <c r="E10" s="199">
        <f>SUM(B10-F10)</f>
        <v>1481.0700000000002</v>
      </c>
      <c r="F10" s="8">
        <v>1265</v>
      </c>
      <c r="G10" s="8"/>
      <c r="H10" s="1"/>
    </row>
    <row r="11" spans="1:8" s="45" customFormat="1" ht="18.75" customHeight="1">
      <c r="A11" s="43" t="s">
        <v>192</v>
      </c>
      <c r="B11" s="44">
        <f>SUM(C11:D11)</f>
        <v>0</v>
      </c>
      <c r="C11" s="47"/>
      <c r="D11" s="47">
        <v>0</v>
      </c>
      <c r="E11" s="199">
        <f t="shared" si="1"/>
        <v>0</v>
      </c>
      <c r="F11" s="8"/>
      <c r="G11" s="8"/>
      <c r="H11" s="1"/>
    </row>
    <row r="12" spans="1:8" s="45" customFormat="1" ht="18.75" customHeight="1">
      <c r="A12" s="43" t="s">
        <v>191</v>
      </c>
      <c r="B12" s="44">
        <f>SUM(C12:D12)</f>
        <v>0</v>
      </c>
      <c r="C12" s="47"/>
      <c r="D12" s="47">
        <v>0</v>
      </c>
      <c r="E12" s="199">
        <f t="shared" si="1"/>
        <v>0</v>
      </c>
      <c r="F12" s="8"/>
      <c r="G12" s="8"/>
      <c r="H12" s="1"/>
    </row>
    <row r="13" spans="1:8" s="45" customFormat="1" ht="18.75" customHeight="1">
      <c r="A13" s="43" t="s">
        <v>190</v>
      </c>
      <c r="B13" s="44">
        <f>SUM(C13:D13)</f>
        <v>0</v>
      </c>
      <c r="C13" s="47"/>
      <c r="D13" s="47">
        <v>0</v>
      </c>
      <c r="E13" s="199">
        <f t="shared" si="1"/>
        <v>0</v>
      </c>
      <c r="F13" s="8"/>
      <c r="G13" s="8"/>
      <c r="H13" s="1"/>
    </row>
    <row r="14" spans="1:8" s="45" customFormat="1" ht="18.75" customHeight="1">
      <c r="A14" s="43" t="s">
        <v>189</v>
      </c>
      <c r="B14" s="44">
        <f>SUM(C14:D14)</f>
        <v>0</v>
      </c>
      <c r="C14" s="47"/>
      <c r="D14" s="47">
        <v>0</v>
      </c>
      <c r="E14" s="199">
        <f t="shared" si="1"/>
        <v>0</v>
      </c>
      <c r="F14" s="8"/>
      <c r="G14" s="8"/>
      <c r="H14" s="1"/>
    </row>
    <row r="15" spans="1:8" s="45" customFormat="1" ht="18.75" customHeight="1">
      <c r="A15" s="43" t="s">
        <v>188</v>
      </c>
      <c r="B15" s="44">
        <v>15.3</v>
      </c>
      <c r="C15" s="47"/>
      <c r="D15" s="47">
        <v>15.3</v>
      </c>
      <c r="E15" s="199">
        <f t="shared" si="1"/>
        <v>15.3</v>
      </c>
      <c r="F15" s="8"/>
      <c r="G15" s="8"/>
      <c r="H15" s="1"/>
    </row>
    <row r="16" spans="1:8" s="45" customFormat="1" ht="18.75" customHeight="1">
      <c r="A16" s="43" t="s">
        <v>187</v>
      </c>
      <c r="B16" s="44">
        <f>SUM(B17:B19)</f>
        <v>21.75</v>
      </c>
      <c r="C16" s="44">
        <f>SUM(C17:C19)</f>
        <v>0</v>
      </c>
      <c r="D16" s="44">
        <f>SUM(D17:D19)</f>
        <v>21.75</v>
      </c>
      <c r="E16" s="199">
        <f t="shared" si="1"/>
        <v>21.75</v>
      </c>
      <c r="F16" s="8"/>
      <c r="G16" s="8"/>
      <c r="H16" s="1"/>
    </row>
    <row r="17" spans="1:8" s="45" customFormat="1" ht="18.75" customHeight="1">
      <c r="A17" s="43" t="s">
        <v>236</v>
      </c>
      <c r="B17" s="44">
        <v>6</v>
      </c>
      <c r="C17" s="47"/>
      <c r="D17" s="47">
        <v>6</v>
      </c>
      <c r="E17" s="47">
        <v>6</v>
      </c>
      <c r="F17" s="8"/>
      <c r="G17" s="8"/>
      <c r="H17" s="1"/>
    </row>
    <row r="18" spans="1:8" s="45" customFormat="1" ht="18.75" customHeight="1">
      <c r="A18" s="43" t="s">
        <v>237</v>
      </c>
      <c r="B18" s="44">
        <v>5.75</v>
      </c>
      <c r="C18" s="47"/>
      <c r="D18" s="47">
        <v>5.75</v>
      </c>
      <c r="E18" s="47">
        <v>5.75</v>
      </c>
      <c r="F18" s="8"/>
      <c r="G18" s="8"/>
      <c r="H18" s="1"/>
    </row>
    <row r="19" spans="1:8" s="45" customFormat="1" ht="18.75" customHeight="1">
      <c r="A19" s="43" t="s">
        <v>238</v>
      </c>
      <c r="B19" s="44">
        <v>10</v>
      </c>
      <c r="C19" s="47"/>
      <c r="D19" s="47">
        <v>10</v>
      </c>
      <c r="E19" s="47">
        <v>10</v>
      </c>
      <c r="F19" s="7"/>
      <c r="G19" s="7"/>
      <c r="H19" s="1"/>
    </row>
    <row r="20" spans="1:8" s="45" customFormat="1" ht="18.75" customHeight="1">
      <c r="A20" s="43" t="s">
        <v>186</v>
      </c>
      <c r="B20" s="47">
        <f aca="true" t="shared" si="2" ref="B20:G20">SUM(B21:B22)</f>
        <v>83.4</v>
      </c>
      <c r="C20" s="47">
        <f t="shared" si="2"/>
        <v>0</v>
      </c>
      <c r="D20" s="47">
        <f t="shared" si="2"/>
        <v>83.4</v>
      </c>
      <c r="E20" s="47">
        <f t="shared" si="2"/>
        <v>50.4</v>
      </c>
      <c r="F20" s="47">
        <f t="shared" si="2"/>
        <v>33</v>
      </c>
      <c r="G20" s="47">
        <f t="shared" si="2"/>
        <v>0</v>
      </c>
      <c r="H20" s="1"/>
    </row>
    <row r="21" spans="1:8" s="45" customFormat="1" ht="18.75" customHeight="1">
      <c r="A21" s="43" t="s">
        <v>239</v>
      </c>
      <c r="B21" s="47">
        <v>48</v>
      </c>
      <c r="C21" s="47"/>
      <c r="D21" s="47">
        <v>48</v>
      </c>
      <c r="E21" s="10">
        <v>15</v>
      </c>
      <c r="F21" s="7">
        <v>33</v>
      </c>
      <c r="G21" s="7"/>
      <c r="H21" s="1"/>
    </row>
    <row r="22" spans="1:8" s="45" customFormat="1" ht="18.75" customHeight="1">
      <c r="A22" s="43" t="s">
        <v>301</v>
      </c>
      <c r="B22" s="47">
        <v>35.4</v>
      </c>
      <c r="C22" s="47"/>
      <c r="D22" s="47">
        <v>35.4</v>
      </c>
      <c r="E22" s="47">
        <v>35.4</v>
      </c>
      <c r="F22" s="7"/>
      <c r="G22" s="7"/>
      <c r="H22" s="1"/>
    </row>
    <row r="23" spans="1:8" s="45" customFormat="1" ht="18.75" customHeight="1">
      <c r="A23" s="66" t="s">
        <v>350</v>
      </c>
      <c r="B23" s="44">
        <v>686</v>
      </c>
      <c r="C23" s="44"/>
      <c r="D23" s="44">
        <v>686</v>
      </c>
      <c r="E23" s="44">
        <v>686</v>
      </c>
      <c r="F23" s="7"/>
      <c r="G23" s="7"/>
      <c r="H23" s="1"/>
    </row>
    <row r="24" spans="1:8" s="45" customFormat="1" ht="18.75" customHeight="1" hidden="1">
      <c r="A24" s="43" t="s">
        <v>185</v>
      </c>
      <c r="B24" s="44">
        <f>SUM(C24:D24)</f>
        <v>0</v>
      </c>
      <c r="C24" s="47"/>
      <c r="D24" s="47">
        <v>0</v>
      </c>
      <c r="E24" s="10"/>
      <c r="F24" s="7"/>
      <c r="G24" s="7"/>
      <c r="H24" s="1"/>
    </row>
    <row r="25" spans="1:8" s="45" customFormat="1" ht="18.75" customHeight="1" hidden="1">
      <c r="A25" s="43" t="s">
        <v>235</v>
      </c>
      <c r="B25" s="44"/>
      <c r="C25" s="47"/>
      <c r="D25" s="47"/>
      <c r="E25" s="9">
        <f>E26+E27+E28</f>
        <v>0</v>
      </c>
      <c r="F25" s="9">
        <f>F26+F27+F28</f>
        <v>0</v>
      </c>
      <c r="G25" s="9"/>
      <c r="H25" s="1"/>
    </row>
    <row r="26" spans="1:8" s="45" customFormat="1" ht="18.75" customHeight="1" hidden="1">
      <c r="A26" s="46" t="s">
        <v>183</v>
      </c>
      <c r="B26" s="44"/>
      <c r="C26" s="47"/>
      <c r="D26" s="47"/>
      <c r="E26" s="9"/>
      <c r="F26" s="8"/>
      <c r="G26" s="8"/>
      <c r="H26" s="1"/>
    </row>
    <row r="27" spans="1:8" s="45" customFormat="1" ht="18.75" customHeight="1" hidden="1">
      <c r="A27" s="46" t="s">
        <v>184</v>
      </c>
      <c r="B27" s="44"/>
      <c r="C27" s="47"/>
      <c r="D27" s="47"/>
      <c r="E27" s="9"/>
      <c r="F27" s="8"/>
      <c r="G27" s="8"/>
      <c r="H27" s="1"/>
    </row>
    <row r="28" spans="1:8" s="45" customFormat="1" ht="18.75" customHeight="1" hidden="1">
      <c r="A28" s="46" t="s">
        <v>240</v>
      </c>
      <c r="B28" s="44"/>
      <c r="C28" s="47"/>
      <c r="D28" s="47"/>
      <c r="E28" s="9"/>
      <c r="F28" s="8"/>
      <c r="G28" s="8"/>
      <c r="H28" s="1"/>
    </row>
    <row r="29" spans="1:8" s="45" customFormat="1" ht="18.75" customHeight="1" hidden="1">
      <c r="A29" s="46" t="s">
        <v>241</v>
      </c>
      <c r="B29" s="44"/>
      <c r="C29" s="47"/>
      <c r="D29" s="47"/>
      <c r="E29" s="9">
        <f>E30+E31</f>
        <v>0</v>
      </c>
      <c r="F29" s="9">
        <f>F30+F31</f>
        <v>0</v>
      </c>
      <c r="G29" s="9"/>
      <c r="H29" s="1"/>
    </row>
    <row r="30" spans="1:8" s="45" customFormat="1" ht="18.75" customHeight="1" hidden="1">
      <c r="A30" s="46" t="s">
        <v>242</v>
      </c>
      <c r="B30" s="44"/>
      <c r="C30" s="47"/>
      <c r="D30" s="47"/>
      <c r="E30" s="9"/>
      <c r="F30" s="16"/>
      <c r="G30" s="16"/>
      <c r="H30" s="1"/>
    </row>
    <row r="31" spans="1:8" s="45" customFormat="1" ht="18.75" customHeight="1" hidden="1">
      <c r="A31" s="46" t="s">
        <v>243</v>
      </c>
      <c r="B31" s="44"/>
      <c r="C31" s="47"/>
      <c r="D31" s="47"/>
      <c r="E31" s="9"/>
      <c r="F31" s="16"/>
      <c r="G31" s="16"/>
      <c r="H31" s="1"/>
    </row>
    <row r="32" spans="1:8" s="45" customFormat="1" ht="18.75" customHeight="1" hidden="1">
      <c r="A32" s="46" t="s">
        <v>182</v>
      </c>
      <c r="B32" s="44">
        <f aca="true" t="shared" si="3" ref="B32:B46">SUM(C32:D32)</f>
        <v>0</v>
      </c>
      <c r="C32" s="47"/>
      <c r="D32" s="47">
        <v>0</v>
      </c>
      <c r="E32" s="9">
        <f>E33+E34</f>
        <v>1281.85</v>
      </c>
      <c r="F32" s="9">
        <f>F33+F34</f>
        <v>0</v>
      </c>
      <c r="G32" s="9">
        <f>G33+G34</f>
        <v>0</v>
      </c>
      <c r="H32" s="1"/>
    </row>
    <row r="33" spans="1:8" s="45" customFormat="1" ht="18.75" customHeight="1">
      <c r="A33" s="66" t="s">
        <v>351</v>
      </c>
      <c r="B33" s="44">
        <f>SUM(B34:B37)</f>
        <v>643.85</v>
      </c>
      <c r="C33" s="44">
        <f>SUM(C34:C37)</f>
        <v>0</v>
      </c>
      <c r="D33" s="44">
        <f>SUM(D34:D37)</f>
        <v>643.85</v>
      </c>
      <c r="E33" s="44">
        <f>SUM(E34:E37)</f>
        <v>643.85</v>
      </c>
      <c r="F33" s="16"/>
      <c r="G33" s="16"/>
      <c r="H33" s="1"/>
    </row>
    <row r="34" spans="1:8" s="45" customFormat="1" ht="18.75" customHeight="1">
      <c r="A34" s="46" t="s">
        <v>181</v>
      </c>
      <c r="B34" s="44">
        <v>638</v>
      </c>
      <c r="C34" s="47"/>
      <c r="D34" s="47">
        <v>638</v>
      </c>
      <c r="E34" s="47">
        <v>638</v>
      </c>
      <c r="F34" s="16"/>
      <c r="G34" s="16"/>
      <c r="H34" s="1"/>
    </row>
    <row r="35" spans="1:8" s="45" customFormat="1" ht="18.75" customHeight="1">
      <c r="A35" s="46" t="s">
        <v>180</v>
      </c>
      <c r="B35" s="44">
        <f t="shared" si="3"/>
        <v>0</v>
      </c>
      <c r="C35" s="47"/>
      <c r="D35" s="47">
        <v>0</v>
      </c>
      <c r="E35" s="9"/>
      <c r="F35" s="9">
        <f>F36+F37+F38+F39</f>
        <v>0</v>
      </c>
      <c r="G35" s="9"/>
      <c r="H35" s="1"/>
    </row>
    <row r="36" spans="1:8" s="45" customFormat="1" ht="18.75" customHeight="1">
      <c r="A36" s="46" t="s">
        <v>179</v>
      </c>
      <c r="B36" s="44">
        <v>5.85</v>
      </c>
      <c r="C36" s="47"/>
      <c r="D36" s="47">
        <v>5.85</v>
      </c>
      <c r="E36" s="47">
        <v>5.85</v>
      </c>
      <c r="F36" s="9"/>
      <c r="G36" s="16"/>
      <c r="H36" s="1"/>
    </row>
    <row r="37" spans="1:8" s="45" customFormat="1" ht="18.75" customHeight="1">
      <c r="A37" s="46" t="s">
        <v>178</v>
      </c>
      <c r="B37" s="44">
        <f t="shared" si="3"/>
        <v>0</v>
      </c>
      <c r="C37" s="47"/>
      <c r="D37" s="47">
        <v>0</v>
      </c>
      <c r="E37" s="9"/>
      <c r="F37" s="9"/>
      <c r="G37" s="16"/>
      <c r="H37" s="1"/>
    </row>
    <row r="38" spans="1:8" s="45" customFormat="1" ht="18.75" customHeight="1">
      <c r="A38" s="66" t="s">
        <v>352</v>
      </c>
      <c r="B38" s="44">
        <f t="shared" si="3"/>
        <v>0</v>
      </c>
      <c r="C38" s="44"/>
      <c r="D38" s="44">
        <v>0</v>
      </c>
      <c r="E38" s="9"/>
      <c r="F38" s="9"/>
      <c r="G38" s="16"/>
      <c r="H38" s="1"/>
    </row>
    <row r="39" spans="1:8" s="45" customFormat="1" ht="18.75" customHeight="1">
      <c r="A39" s="46" t="s">
        <v>177</v>
      </c>
      <c r="B39" s="44">
        <f t="shared" si="3"/>
        <v>0</v>
      </c>
      <c r="C39" s="47"/>
      <c r="D39" s="47">
        <v>0</v>
      </c>
      <c r="E39" s="9"/>
      <c r="F39" s="9"/>
      <c r="G39" s="16"/>
      <c r="H39" s="1"/>
    </row>
    <row r="40" spans="1:8" s="45" customFormat="1" ht="18.75" customHeight="1">
      <c r="A40" s="46" t="s">
        <v>176</v>
      </c>
      <c r="B40" s="44">
        <f t="shared" si="3"/>
        <v>0</v>
      </c>
      <c r="C40" s="47"/>
      <c r="D40" s="47">
        <v>0</v>
      </c>
      <c r="E40" s="9"/>
      <c r="F40" s="9"/>
      <c r="G40" s="9"/>
      <c r="H40" s="1"/>
    </row>
    <row r="41" spans="1:8" s="45" customFormat="1" ht="18.75" customHeight="1">
      <c r="A41" s="66" t="s">
        <v>353</v>
      </c>
      <c r="B41" s="44">
        <f>SUM(B42:B44)</f>
        <v>123</v>
      </c>
      <c r="C41" s="44">
        <f>SUM(C42:C44)</f>
        <v>0</v>
      </c>
      <c r="D41" s="44">
        <f>SUM(D42:D44)</f>
        <v>123</v>
      </c>
      <c r="E41" s="44">
        <f>SUM(E42:E44)</f>
        <v>123</v>
      </c>
      <c r="F41" s="8"/>
      <c r="G41" s="16"/>
      <c r="H41" s="1"/>
    </row>
    <row r="42" spans="1:8" s="45" customFormat="1" ht="18.75" customHeight="1">
      <c r="A42" s="46" t="s">
        <v>175</v>
      </c>
      <c r="B42" s="44">
        <f t="shared" si="3"/>
        <v>0</v>
      </c>
      <c r="C42" s="47"/>
      <c r="D42" s="47">
        <v>0</v>
      </c>
      <c r="E42" s="10"/>
      <c r="F42" s="7"/>
      <c r="G42" s="42"/>
      <c r="H42" s="1"/>
    </row>
    <row r="43" spans="1:8" s="45" customFormat="1" ht="18.75" customHeight="1">
      <c r="A43" s="46" t="s">
        <v>174</v>
      </c>
      <c r="B43" s="44">
        <f t="shared" si="3"/>
        <v>0</v>
      </c>
      <c r="C43" s="47"/>
      <c r="D43" s="47">
        <v>0</v>
      </c>
      <c r="E43" s="10"/>
      <c r="F43" s="7"/>
      <c r="G43" s="42"/>
      <c r="H43" s="1"/>
    </row>
    <row r="44" spans="1:8" s="45" customFormat="1" ht="18.75" customHeight="1">
      <c r="A44" s="46" t="s">
        <v>173</v>
      </c>
      <c r="B44" s="44">
        <v>123</v>
      </c>
      <c r="C44" s="47"/>
      <c r="D44" s="47">
        <v>123</v>
      </c>
      <c r="E44" s="47">
        <v>123</v>
      </c>
      <c r="F44" s="8"/>
      <c r="G44" s="16"/>
      <c r="H44" s="1"/>
    </row>
    <row r="45" spans="1:8" s="45" customFormat="1" ht="18.75" customHeight="1">
      <c r="A45" s="66" t="s">
        <v>354</v>
      </c>
      <c r="B45" s="44">
        <f>SUM(B46:B57)</f>
        <v>762.5</v>
      </c>
      <c r="C45" s="44">
        <f>SUM(C46:C57)</f>
        <v>0</v>
      </c>
      <c r="D45" s="44">
        <f>SUM(D46:D57)</f>
        <v>762.5</v>
      </c>
      <c r="E45" s="44">
        <f>SUM(E46:E57)</f>
        <v>54</v>
      </c>
      <c r="F45" s="44">
        <f>SUM(F46:F57)</f>
        <v>708.5</v>
      </c>
      <c r="G45" s="16"/>
      <c r="H45" s="1"/>
    </row>
    <row r="46" spans="1:8" s="45" customFormat="1" ht="18.75" customHeight="1">
      <c r="A46" s="46" t="s">
        <v>218</v>
      </c>
      <c r="B46" s="44">
        <f t="shared" si="3"/>
        <v>0</v>
      </c>
      <c r="C46" s="47"/>
      <c r="D46" s="47">
        <v>0</v>
      </c>
      <c r="E46" s="9"/>
      <c r="F46" s="8"/>
      <c r="G46" s="16"/>
      <c r="H46" s="1"/>
    </row>
    <row r="47" spans="1:8" s="45" customFormat="1" ht="18.75" customHeight="1">
      <c r="A47" s="46" t="s">
        <v>168</v>
      </c>
      <c r="B47" s="47">
        <v>13</v>
      </c>
      <c r="C47" s="47"/>
      <c r="D47" s="47">
        <v>13</v>
      </c>
      <c r="E47" s="9"/>
      <c r="F47" s="47">
        <v>13</v>
      </c>
      <c r="G47" s="16"/>
      <c r="H47" s="1"/>
    </row>
    <row r="48" spans="1:8" s="45" customFormat="1" ht="18.75" customHeight="1">
      <c r="A48" s="46" t="s">
        <v>169</v>
      </c>
      <c r="B48" s="47"/>
      <c r="C48" s="47"/>
      <c r="D48" s="47"/>
      <c r="E48" s="9"/>
      <c r="F48" s="47"/>
      <c r="G48" s="16"/>
      <c r="H48" s="1"/>
    </row>
    <row r="49" spans="1:8" s="45" customFormat="1" ht="18.75" customHeight="1">
      <c r="A49" s="46" t="s">
        <v>219</v>
      </c>
      <c r="B49" s="44">
        <v>110</v>
      </c>
      <c r="C49" s="47"/>
      <c r="D49" s="47">
        <v>110</v>
      </c>
      <c r="E49" s="9"/>
      <c r="F49" s="47">
        <v>110</v>
      </c>
      <c r="G49" s="16"/>
      <c r="H49" s="1"/>
    </row>
    <row r="50" spans="1:8" s="45" customFormat="1" ht="18.75" customHeight="1">
      <c r="A50" s="46" t="s">
        <v>220</v>
      </c>
      <c r="B50" s="44">
        <v>125</v>
      </c>
      <c r="C50" s="47"/>
      <c r="D50" s="47">
        <v>125</v>
      </c>
      <c r="E50" s="9"/>
      <c r="F50" s="47">
        <v>125</v>
      </c>
      <c r="G50" s="16"/>
      <c r="H50" s="1"/>
    </row>
    <row r="51" spans="1:8" s="45" customFormat="1" ht="18.75" customHeight="1">
      <c r="A51" s="46" t="s">
        <v>170</v>
      </c>
      <c r="B51" s="47">
        <v>10</v>
      </c>
      <c r="C51" s="47"/>
      <c r="D51" s="47">
        <v>10</v>
      </c>
      <c r="E51" s="9"/>
      <c r="F51" s="47">
        <v>10</v>
      </c>
      <c r="G51" s="9"/>
      <c r="H51" s="1"/>
    </row>
    <row r="52" spans="1:8" s="48" customFormat="1" ht="18.75" customHeight="1">
      <c r="A52" s="46" t="s">
        <v>171</v>
      </c>
      <c r="B52" s="44">
        <v>158.5</v>
      </c>
      <c r="C52" s="47"/>
      <c r="D52" s="47">
        <v>158.5</v>
      </c>
      <c r="E52" s="9"/>
      <c r="F52" s="47">
        <v>158.5</v>
      </c>
      <c r="G52" s="9">
        <f>G53+G54+G55+G56+G57+G58</f>
        <v>0</v>
      </c>
      <c r="H52" s="1"/>
    </row>
    <row r="53" spans="1:8" s="48" customFormat="1" ht="18.75" customHeight="1">
      <c r="A53" s="46" t="s">
        <v>172</v>
      </c>
      <c r="B53" s="44">
        <v>20</v>
      </c>
      <c r="C53" s="47"/>
      <c r="D53" s="47">
        <v>20</v>
      </c>
      <c r="E53" s="10"/>
      <c r="F53" s="47">
        <v>20</v>
      </c>
      <c r="G53" s="7"/>
      <c r="H53" s="1"/>
    </row>
    <row r="54" spans="1:8" s="48" customFormat="1" ht="18.75" customHeight="1">
      <c r="A54" s="46" t="s">
        <v>195</v>
      </c>
      <c r="B54" s="44">
        <v>18</v>
      </c>
      <c r="C54" s="47"/>
      <c r="D54" s="47">
        <v>18</v>
      </c>
      <c r="E54" s="10"/>
      <c r="F54" s="47">
        <v>18</v>
      </c>
      <c r="G54" s="7"/>
      <c r="H54" s="1"/>
    </row>
    <row r="55" spans="1:8" s="48" customFormat="1" ht="18.75" customHeight="1">
      <c r="A55" s="46" t="s">
        <v>196</v>
      </c>
      <c r="B55" s="44">
        <v>160</v>
      </c>
      <c r="C55" s="47"/>
      <c r="D55" s="47">
        <v>160</v>
      </c>
      <c r="E55" s="10">
        <v>54</v>
      </c>
      <c r="F55" s="10">
        <v>106</v>
      </c>
      <c r="G55" s="7"/>
      <c r="H55" s="1"/>
    </row>
    <row r="56" spans="1:8" s="48" customFormat="1" ht="18.75" customHeight="1">
      <c r="A56" s="46" t="s">
        <v>197</v>
      </c>
      <c r="B56" s="44">
        <v>8</v>
      </c>
      <c r="C56" s="47"/>
      <c r="D56" s="47">
        <v>8</v>
      </c>
      <c r="E56" s="10"/>
      <c r="F56" s="47">
        <v>8</v>
      </c>
      <c r="G56" s="7"/>
      <c r="H56" s="1"/>
    </row>
    <row r="57" spans="1:8" s="48" customFormat="1" ht="18.75" customHeight="1">
      <c r="A57" s="46" t="s">
        <v>198</v>
      </c>
      <c r="B57" s="44">
        <v>140</v>
      </c>
      <c r="C57" s="47"/>
      <c r="D57" s="47">
        <v>140</v>
      </c>
      <c r="E57" s="10"/>
      <c r="F57" s="47">
        <v>140</v>
      </c>
      <c r="G57" s="7"/>
      <c r="H57" s="1"/>
    </row>
    <row r="58" spans="1:8" s="49" customFormat="1" ht="18.75" customHeight="1">
      <c r="A58" s="66" t="s">
        <v>355</v>
      </c>
      <c r="B58" s="44">
        <f>SUM(B59+B63+B66)</f>
        <v>95</v>
      </c>
      <c r="C58" s="44">
        <f>SUM(C59+C63+C66)</f>
        <v>0</v>
      </c>
      <c r="D58" s="44">
        <f>SUM(D59+D63+D66)</f>
        <v>95</v>
      </c>
      <c r="E58" s="44">
        <f>SUM(E59+E63+E66)</f>
        <v>95</v>
      </c>
      <c r="F58" s="44">
        <f>SUM(F59+F63+F66)</f>
        <v>0</v>
      </c>
      <c r="G58" s="8"/>
      <c r="H58" s="1"/>
    </row>
    <row r="59" spans="1:8" s="45" customFormat="1" ht="18.75" customHeight="1">
      <c r="A59" s="43" t="s">
        <v>346</v>
      </c>
      <c r="B59" s="44">
        <f>SUM(B60:B62)</f>
        <v>25</v>
      </c>
      <c r="C59" s="47"/>
      <c r="D59" s="47">
        <v>25</v>
      </c>
      <c r="E59" s="9">
        <f>E60+E61+E62</f>
        <v>25</v>
      </c>
      <c r="F59" s="9">
        <f>F60+F61+F62</f>
        <v>0</v>
      </c>
      <c r="G59" s="9"/>
      <c r="H59" s="1"/>
    </row>
    <row r="60" spans="1:8" s="45" customFormat="1" ht="18.75" customHeight="1">
      <c r="A60" s="43" t="s">
        <v>387</v>
      </c>
      <c r="B60" s="44"/>
      <c r="C60" s="47"/>
      <c r="D60" s="47"/>
      <c r="E60" s="9"/>
      <c r="F60" s="8"/>
      <c r="G60" s="8"/>
      <c r="H60" s="1"/>
    </row>
    <row r="61" spans="1:8" s="45" customFormat="1" ht="18.75" customHeight="1">
      <c r="A61" s="43" t="s">
        <v>347</v>
      </c>
      <c r="B61" s="44">
        <v>15</v>
      </c>
      <c r="C61" s="47"/>
      <c r="D61" s="47">
        <v>15</v>
      </c>
      <c r="E61" s="47">
        <v>15</v>
      </c>
      <c r="F61" s="8"/>
      <c r="G61" s="8"/>
      <c r="H61" s="1"/>
    </row>
    <row r="62" spans="1:8" s="45" customFormat="1" ht="18.75" customHeight="1">
      <c r="A62" s="43" t="s">
        <v>348</v>
      </c>
      <c r="B62" s="44">
        <v>10</v>
      </c>
      <c r="C62" s="47"/>
      <c r="D62" s="47">
        <v>10</v>
      </c>
      <c r="E62" s="47">
        <v>10</v>
      </c>
      <c r="F62" s="8"/>
      <c r="G62" s="8"/>
      <c r="H62" s="1"/>
    </row>
    <row r="63" spans="1:8" s="49" customFormat="1" ht="18.75" customHeight="1">
      <c r="A63" s="46" t="s">
        <v>199</v>
      </c>
      <c r="B63" s="44">
        <f>SUM(B64:B65)</f>
        <v>10</v>
      </c>
      <c r="C63" s="47"/>
      <c r="D63" s="47">
        <v>10</v>
      </c>
      <c r="E63" s="9">
        <f>SUM(E64:E65)</f>
        <v>10</v>
      </c>
      <c r="F63" s="9">
        <f>F64+F65+F66+F67+F68+F69+F70</f>
        <v>0</v>
      </c>
      <c r="G63" s="9"/>
      <c r="H63" s="1"/>
    </row>
    <row r="64" spans="1:8" s="49" customFormat="1" ht="18.75" customHeight="1">
      <c r="A64" s="46" t="s">
        <v>244</v>
      </c>
      <c r="B64" s="44"/>
      <c r="C64" s="47"/>
      <c r="D64" s="47"/>
      <c r="E64" s="9"/>
      <c r="F64" s="8"/>
      <c r="G64" s="8"/>
      <c r="H64" s="1"/>
    </row>
    <row r="65" spans="1:8" s="49" customFormat="1" ht="18.75" customHeight="1">
      <c r="A65" s="46" t="s">
        <v>245</v>
      </c>
      <c r="B65" s="44">
        <v>10</v>
      </c>
      <c r="C65" s="47"/>
      <c r="D65" s="47">
        <v>10</v>
      </c>
      <c r="E65" s="47">
        <v>10</v>
      </c>
      <c r="F65" s="8"/>
      <c r="G65" s="8"/>
      <c r="H65" s="1"/>
    </row>
    <row r="66" spans="1:8" s="49" customFormat="1" ht="18.75" customHeight="1">
      <c r="A66" s="46" t="s">
        <v>200</v>
      </c>
      <c r="B66" s="44">
        <v>60</v>
      </c>
      <c r="C66" s="47"/>
      <c r="D66" s="47">
        <v>60</v>
      </c>
      <c r="E66" s="47">
        <v>60</v>
      </c>
      <c r="F66" s="7"/>
      <c r="G66" s="7"/>
      <c r="H66" s="1"/>
    </row>
    <row r="67" spans="1:8" s="49" customFormat="1" ht="18.75" customHeight="1">
      <c r="A67" s="66" t="s">
        <v>356</v>
      </c>
      <c r="B67" s="44">
        <f>SUM(B68:B71)</f>
        <v>6</v>
      </c>
      <c r="C67" s="44">
        <f>SUM(C68:C71)</f>
        <v>0</v>
      </c>
      <c r="D67" s="44">
        <f>SUM(D68:D71)</f>
        <v>6</v>
      </c>
      <c r="E67" s="44">
        <f>SUM(E68:E71)</f>
        <v>6</v>
      </c>
      <c r="F67" s="7"/>
      <c r="G67" s="7"/>
      <c r="H67" s="1"/>
    </row>
    <row r="68" spans="1:8" s="49" customFormat="1" ht="18.75" customHeight="1">
      <c r="A68" s="46" t="s">
        <v>201</v>
      </c>
      <c r="B68" s="47"/>
      <c r="C68" s="47"/>
      <c r="D68" s="47"/>
      <c r="E68" s="10"/>
      <c r="F68" s="7"/>
      <c r="G68" s="7"/>
      <c r="H68" s="1"/>
    </row>
    <row r="69" spans="1:8" s="49" customFormat="1" ht="18.75" customHeight="1">
      <c r="A69" s="46" t="s">
        <v>202</v>
      </c>
      <c r="B69" s="44">
        <f>SUM(C69:D69)</f>
        <v>0</v>
      </c>
      <c r="C69" s="47"/>
      <c r="D69" s="47">
        <v>0</v>
      </c>
      <c r="E69" s="10"/>
      <c r="F69" s="7"/>
      <c r="G69" s="7"/>
      <c r="H69" s="1"/>
    </row>
    <row r="70" spans="1:8" s="49" customFormat="1" ht="18.75" customHeight="1">
      <c r="A70" s="46" t="s">
        <v>203</v>
      </c>
      <c r="B70" s="44">
        <f>SUM(C70:D70)</f>
        <v>0</v>
      </c>
      <c r="C70" s="47"/>
      <c r="D70" s="47">
        <v>0</v>
      </c>
      <c r="E70" s="10"/>
      <c r="F70" s="7"/>
      <c r="G70" s="7"/>
      <c r="H70" s="1"/>
    </row>
    <row r="71" spans="1:8" s="49" customFormat="1" ht="18.75" customHeight="1">
      <c r="A71" s="46" t="s">
        <v>204</v>
      </c>
      <c r="B71" s="44">
        <v>6</v>
      </c>
      <c r="C71" s="47"/>
      <c r="D71" s="47">
        <v>6</v>
      </c>
      <c r="E71" s="47">
        <v>6</v>
      </c>
      <c r="F71" s="9"/>
      <c r="G71" s="9"/>
      <c r="H71" s="1"/>
    </row>
    <row r="72" spans="1:8" s="49" customFormat="1" ht="18.75" customHeight="1">
      <c r="A72" s="66" t="s">
        <v>357</v>
      </c>
      <c r="B72" s="44">
        <f>SUM(B73+B74+B75+B76)</f>
        <v>15448.66</v>
      </c>
      <c r="C72" s="44">
        <f>SUM(C73+C74+C75+C76)</f>
        <v>0</v>
      </c>
      <c r="D72" s="44">
        <f>SUM(D73+D74+D75+D76)</f>
        <v>15448.66</v>
      </c>
      <c r="E72" s="44">
        <f>SUM(E73+E74+E75+E76)</f>
        <v>4818.16</v>
      </c>
      <c r="F72" s="44">
        <f>SUM(F73+F74+F75+F76)</f>
        <v>10630.5</v>
      </c>
      <c r="G72" s="8"/>
      <c r="H72" s="1"/>
    </row>
    <row r="73" spans="1:8" s="49" customFormat="1" ht="18.75" customHeight="1">
      <c r="A73" s="46" t="s">
        <v>205</v>
      </c>
      <c r="B73" s="44">
        <v>466.16</v>
      </c>
      <c r="C73" s="47"/>
      <c r="D73" s="47">
        <v>466.16</v>
      </c>
      <c r="E73" s="47">
        <v>466.16</v>
      </c>
      <c r="F73" s="8"/>
      <c r="G73" s="8"/>
      <c r="H73" s="1"/>
    </row>
    <row r="74" spans="1:8" s="49" customFormat="1" ht="18.75" customHeight="1">
      <c r="A74" s="46" t="s">
        <v>206</v>
      </c>
      <c r="B74" s="44">
        <v>1702</v>
      </c>
      <c r="C74" s="47"/>
      <c r="D74" s="47">
        <v>1702</v>
      </c>
      <c r="E74" s="9">
        <v>1492</v>
      </c>
      <c r="F74" s="8">
        <v>210</v>
      </c>
      <c r="G74" s="8"/>
      <c r="H74" s="1"/>
    </row>
    <row r="75" spans="1:8" s="49" customFormat="1" ht="18.75" customHeight="1">
      <c r="A75" s="46" t="s">
        <v>207</v>
      </c>
      <c r="B75" s="47">
        <v>1800</v>
      </c>
      <c r="C75" s="47"/>
      <c r="D75" s="47">
        <v>1800</v>
      </c>
      <c r="E75" s="47">
        <v>1800</v>
      </c>
      <c r="F75" s="8"/>
      <c r="G75" s="8"/>
      <c r="H75" s="1"/>
    </row>
    <row r="76" spans="1:8" s="49" customFormat="1" ht="18.75" customHeight="1">
      <c r="A76" s="46" t="s">
        <v>208</v>
      </c>
      <c r="B76" s="44">
        <f>SUM(B77:B88)</f>
        <v>11480.5</v>
      </c>
      <c r="C76" s="44">
        <f>SUM(C77:C88)</f>
        <v>0</v>
      </c>
      <c r="D76" s="44">
        <f>SUM(D77:D88)</f>
        <v>11480.5</v>
      </c>
      <c r="E76" s="44">
        <f>SUM(E77:E88)</f>
        <v>1060</v>
      </c>
      <c r="F76" s="44">
        <f>SUM(F77:F88)</f>
        <v>10420.5</v>
      </c>
      <c r="G76" s="9"/>
      <c r="H76" s="1"/>
    </row>
    <row r="77" spans="1:8" s="49" customFormat="1" ht="18.75" customHeight="1">
      <c r="A77" s="46" t="s">
        <v>209</v>
      </c>
      <c r="B77" s="47"/>
      <c r="C77" s="47"/>
      <c r="D77" s="47"/>
      <c r="E77" s="9"/>
      <c r="F77" s="9"/>
      <c r="G77" s="8"/>
      <c r="H77" s="1"/>
    </row>
    <row r="78" spans="1:8" s="49" customFormat="1" ht="18.75" customHeight="1">
      <c r="A78" s="46" t="s">
        <v>210</v>
      </c>
      <c r="B78" s="47">
        <v>1185.5</v>
      </c>
      <c r="C78" s="47"/>
      <c r="D78" s="47">
        <v>1185.5</v>
      </c>
      <c r="E78" s="9"/>
      <c r="F78" s="47">
        <v>1185.5</v>
      </c>
      <c r="G78" s="8"/>
      <c r="H78" s="1"/>
    </row>
    <row r="79" spans="1:8" s="49" customFormat="1" ht="18.75" customHeight="1">
      <c r="A79" s="46" t="s">
        <v>211</v>
      </c>
      <c r="B79" s="47">
        <v>5500</v>
      </c>
      <c r="C79" s="47"/>
      <c r="D79" s="47">
        <v>5500</v>
      </c>
      <c r="E79" s="9"/>
      <c r="F79" s="9">
        <v>5500</v>
      </c>
      <c r="G79" s="9"/>
      <c r="H79" s="1"/>
    </row>
    <row r="80" spans="1:8" s="49" customFormat="1" ht="18.75" customHeight="1">
      <c r="A80" s="46" t="s">
        <v>212</v>
      </c>
      <c r="B80" s="47">
        <v>1565</v>
      </c>
      <c r="C80" s="47"/>
      <c r="D80" s="47">
        <v>1565</v>
      </c>
      <c r="E80" s="9"/>
      <c r="F80" s="47">
        <v>1565</v>
      </c>
      <c r="G80" s="8"/>
      <c r="H80" s="1"/>
    </row>
    <row r="81" spans="1:8" s="49" customFormat="1" ht="18.75" customHeight="1">
      <c r="A81" s="46" t="s">
        <v>213</v>
      </c>
      <c r="B81" s="47"/>
      <c r="C81" s="47"/>
      <c r="D81" s="47"/>
      <c r="E81" s="9"/>
      <c r="F81" s="8"/>
      <c r="G81" s="8"/>
      <c r="H81" s="1"/>
    </row>
    <row r="82" spans="1:8" s="49" customFormat="1" ht="18.75" customHeight="1">
      <c r="A82" s="46" t="s">
        <v>214</v>
      </c>
      <c r="B82" s="47">
        <v>500</v>
      </c>
      <c r="C82" s="47"/>
      <c r="D82" s="47">
        <v>500</v>
      </c>
      <c r="E82" s="9">
        <v>500</v>
      </c>
      <c r="F82" s="8"/>
      <c r="G82" s="8"/>
      <c r="H82" s="1"/>
    </row>
    <row r="83" spans="1:8" s="49" customFormat="1" ht="18.75" customHeight="1">
      <c r="A83" s="46" t="s">
        <v>215</v>
      </c>
      <c r="B83" s="47"/>
      <c r="C83" s="47"/>
      <c r="D83" s="47"/>
      <c r="E83" s="9"/>
      <c r="F83" s="9"/>
      <c r="G83" s="9"/>
      <c r="H83" s="1"/>
    </row>
    <row r="84" spans="1:8" s="49" customFormat="1" ht="18.75" customHeight="1">
      <c r="A84" s="46" t="s">
        <v>216</v>
      </c>
      <c r="B84" s="47">
        <v>2000</v>
      </c>
      <c r="C84" s="47"/>
      <c r="D84" s="47">
        <v>2000</v>
      </c>
      <c r="E84" s="9"/>
      <c r="F84" s="9">
        <v>2000</v>
      </c>
      <c r="G84" s="8"/>
      <c r="H84" s="1"/>
    </row>
    <row r="85" spans="1:8" s="49" customFormat="1" ht="18.75" customHeight="1">
      <c r="A85" s="46" t="s">
        <v>131</v>
      </c>
      <c r="B85" s="47"/>
      <c r="C85" s="47"/>
      <c r="D85" s="47"/>
      <c r="E85" s="9"/>
      <c r="F85" s="9"/>
      <c r="G85" s="8"/>
      <c r="H85" s="1"/>
    </row>
    <row r="86" spans="1:8" s="49" customFormat="1" ht="18.75" customHeight="1">
      <c r="A86" s="46" t="s">
        <v>132</v>
      </c>
      <c r="B86" s="47"/>
      <c r="C86" s="47"/>
      <c r="D86" s="47"/>
      <c r="E86" s="9"/>
      <c r="F86" s="9"/>
      <c r="G86" s="9"/>
      <c r="H86" s="1"/>
    </row>
    <row r="87" spans="1:8" s="49" customFormat="1" ht="18.75" customHeight="1">
      <c r="A87" s="46" t="s">
        <v>133</v>
      </c>
      <c r="B87" s="47"/>
      <c r="C87" s="47"/>
      <c r="D87" s="47"/>
      <c r="E87" s="9"/>
      <c r="F87" s="9"/>
      <c r="G87" s="8"/>
      <c r="H87" s="1"/>
    </row>
    <row r="88" spans="1:8" s="49" customFormat="1" ht="18.75" customHeight="1">
      <c r="A88" s="46" t="s">
        <v>134</v>
      </c>
      <c r="B88" s="44">
        <v>730</v>
      </c>
      <c r="C88" s="47"/>
      <c r="D88" s="47">
        <v>730</v>
      </c>
      <c r="E88" s="9">
        <v>560</v>
      </c>
      <c r="F88" s="9">
        <v>170</v>
      </c>
      <c r="G88" s="9"/>
      <c r="H88" s="1"/>
    </row>
    <row r="89" spans="1:8" s="49" customFormat="1" ht="18.75" customHeight="1">
      <c r="A89" s="66" t="s">
        <v>358</v>
      </c>
      <c r="B89" s="44">
        <f>SUM(B90+B95+B96+B99+B100+B101+B104)</f>
        <v>1021.88</v>
      </c>
      <c r="C89" s="44">
        <f>SUM(C90+C95+C96+C99+C100+C101+C104)</f>
        <v>0</v>
      </c>
      <c r="D89" s="44">
        <f>SUM(D90+D95+D96+D99+D100+D101+D104)</f>
        <v>1021.88</v>
      </c>
      <c r="E89" s="44">
        <f>SUM(E90+E95+E96+E99+E100+E101+E104)</f>
        <v>751.88</v>
      </c>
      <c r="F89" s="44">
        <f>SUM(F90+F95+F96+F99+F100+F101+F104)</f>
        <v>270</v>
      </c>
      <c r="G89" s="9"/>
      <c r="H89" s="1"/>
    </row>
    <row r="90" spans="1:8" s="49" customFormat="1" ht="18.75" customHeight="1">
      <c r="A90" s="46" t="s">
        <v>217</v>
      </c>
      <c r="B90" s="44">
        <f>SUM(B91:B94)</f>
        <v>12.88</v>
      </c>
      <c r="C90" s="44">
        <f>SUM(C91:C94)</f>
        <v>0</v>
      </c>
      <c r="D90" s="44">
        <f>SUM(D91:D94)</f>
        <v>12.88</v>
      </c>
      <c r="E90" s="44">
        <f>SUM(E91:E94)</f>
        <v>12.88</v>
      </c>
      <c r="F90" s="97"/>
      <c r="G90" s="97"/>
      <c r="H90" s="97"/>
    </row>
    <row r="91" spans="1:8" s="49" customFormat="1" ht="18.75" customHeight="1">
      <c r="A91" s="46" t="s">
        <v>246</v>
      </c>
      <c r="B91" s="44"/>
      <c r="C91" s="47"/>
      <c r="D91" s="47"/>
      <c r="E91" s="1"/>
      <c r="F91" s="1"/>
      <c r="G91" s="1"/>
      <c r="H91" s="1"/>
    </row>
    <row r="92" spans="1:8" s="49" customFormat="1" ht="18.75" customHeight="1">
      <c r="A92" s="46" t="s">
        <v>223</v>
      </c>
      <c r="B92" s="44">
        <v>1</v>
      </c>
      <c r="C92" s="47"/>
      <c r="D92" s="47">
        <v>1</v>
      </c>
      <c r="E92" s="47">
        <v>1</v>
      </c>
      <c r="F92" s="1"/>
      <c r="G92" s="1"/>
      <c r="H92" s="1"/>
    </row>
    <row r="93" spans="1:8" s="49" customFormat="1" ht="18.75" customHeight="1">
      <c r="A93" s="46" t="s">
        <v>167</v>
      </c>
      <c r="B93" s="44"/>
      <c r="C93" s="47"/>
      <c r="D93" s="47"/>
      <c r="E93" s="1"/>
      <c r="F93" s="1"/>
      <c r="G93" s="1"/>
      <c r="H93" s="1"/>
    </row>
    <row r="94" spans="1:8" s="49" customFormat="1" ht="18.75" customHeight="1">
      <c r="A94" s="46" t="s">
        <v>497</v>
      </c>
      <c r="B94" s="44">
        <v>11.88</v>
      </c>
      <c r="C94" s="47"/>
      <c r="D94" s="47">
        <v>11.88</v>
      </c>
      <c r="E94" s="47">
        <v>11.88</v>
      </c>
      <c r="F94" s="1"/>
      <c r="G94" s="1"/>
      <c r="H94" s="1"/>
    </row>
    <row r="95" spans="1:8" s="49" customFormat="1" ht="18.75" customHeight="1">
      <c r="A95" s="46" t="s">
        <v>221</v>
      </c>
      <c r="B95" s="44">
        <v>3</v>
      </c>
      <c r="C95" s="47"/>
      <c r="D95" s="47">
        <v>3</v>
      </c>
      <c r="E95" s="47">
        <v>3</v>
      </c>
      <c r="F95" s="1"/>
      <c r="G95" s="1"/>
      <c r="H95" s="1"/>
    </row>
    <row r="96" spans="1:8" s="49" customFormat="1" ht="18.75" customHeight="1">
      <c r="A96" s="46" t="s">
        <v>222</v>
      </c>
      <c r="B96" s="44">
        <f>SUM(B97:B98)</f>
        <v>717</v>
      </c>
      <c r="C96" s="44">
        <f>SUM(C97:C98)</f>
        <v>0</v>
      </c>
      <c r="D96" s="44">
        <f>SUM(D97:D98)</f>
        <v>717</v>
      </c>
      <c r="E96" s="44">
        <f>SUM(E97:E98)</f>
        <v>717</v>
      </c>
      <c r="F96" s="1"/>
      <c r="G96" s="1"/>
      <c r="H96" s="1"/>
    </row>
    <row r="97" spans="1:8" s="49" customFormat="1" ht="18.75" customHeight="1">
      <c r="A97" s="46" t="s">
        <v>165</v>
      </c>
      <c r="B97" s="44">
        <v>2</v>
      </c>
      <c r="C97" s="47"/>
      <c r="D97" s="47">
        <v>2</v>
      </c>
      <c r="E97" s="47">
        <v>2</v>
      </c>
      <c r="F97" s="1"/>
      <c r="G97" s="1"/>
      <c r="H97" s="1"/>
    </row>
    <row r="98" spans="1:8" s="49" customFormat="1" ht="18.75" customHeight="1">
      <c r="A98" s="46" t="s">
        <v>166</v>
      </c>
      <c r="B98" s="44">
        <v>715</v>
      </c>
      <c r="C98" s="47"/>
      <c r="D98" s="47">
        <v>715</v>
      </c>
      <c r="E98" s="47">
        <v>715</v>
      </c>
      <c r="F98" s="1"/>
      <c r="G98" s="1"/>
      <c r="H98" s="1"/>
    </row>
    <row r="99" spans="1:8" s="49" customFormat="1" ht="18.75" customHeight="1">
      <c r="A99" s="46" t="s">
        <v>224</v>
      </c>
      <c r="B99" s="47">
        <v>14</v>
      </c>
      <c r="C99" s="47"/>
      <c r="D99" s="47">
        <v>14</v>
      </c>
      <c r="E99" s="47">
        <v>14</v>
      </c>
      <c r="F99" s="1"/>
      <c r="G99" s="1"/>
      <c r="H99" s="1"/>
    </row>
    <row r="100" spans="1:8" s="49" customFormat="1" ht="18.75" customHeight="1">
      <c r="A100" s="46" t="s">
        <v>225</v>
      </c>
      <c r="B100" s="44">
        <f>SUM(C100:D100)</f>
        <v>0</v>
      </c>
      <c r="C100" s="47"/>
      <c r="D100" s="47">
        <v>0</v>
      </c>
      <c r="E100" s="1"/>
      <c r="F100" s="1"/>
      <c r="G100" s="1"/>
      <c r="H100" s="1"/>
    </row>
    <row r="101" spans="1:8" s="49" customFormat="1" ht="18.75" customHeight="1">
      <c r="A101" s="46" t="s">
        <v>226</v>
      </c>
      <c r="B101" s="44">
        <f>SUM(B102:B103)</f>
        <v>275</v>
      </c>
      <c r="C101" s="44">
        <f>SUM(C102:C103)</f>
        <v>0</v>
      </c>
      <c r="D101" s="44">
        <f>SUM(D102:D103)</f>
        <v>275</v>
      </c>
      <c r="E101" s="44">
        <f>SUM(E102:E103)</f>
        <v>5</v>
      </c>
      <c r="F101" s="44">
        <f>SUM(F102:F103)</f>
        <v>270</v>
      </c>
      <c r="G101" s="1"/>
      <c r="H101" s="1"/>
    </row>
    <row r="102" spans="1:8" s="49" customFormat="1" ht="18.75" customHeight="1">
      <c r="A102" s="46" t="s">
        <v>247</v>
      </c>
      <c r="B102" s="44">
        <v>265</v>
      </c>
      <c r="C102" s="47"/>
      <c r="D102" s="47">
        <v>265</v>
      </c>
      <c r="E102" s="1">
        <v>5</v>
      </c>
      <c r="F102" s="1">
        <v>260</v>
      </c>
      <c r="G102" s="1"/>
      <c r="H102" s="1"/>
    </row>
    <row r="103" spans="1:8" s="49" customFormat="1" ht="18.75" customHeight="1">
      <c r="A103" s="46" t="s">
        <v>248</v>
      </c>
      <c r="B103" s="44">
        <v>10</v>
      </c>
      <c r="C103" s="47"/>
      <c r="D103" s="47">
        <v>10</v>
      </c>
      <c r="E103" s="1"/>
      <c r="F103" s="1">
        <v>10</v>
      </c>
      <c r="G103" s="1"/>
      <c r="H103" s="1"/>
    </row>
    <row r="104" spans="1:8" s="49" customFormat="1" ht="18.75" customHeight="1">
      <c r="A104" s="46" t="s">
        <v>227</v>
      </c>
      <c r="B104" s="44">
        <f aca="true" t="shared" si="4" ref="B104:B111">SUM(C104:D104)</f>
        <v>0</v>
      </c>
      <c r="C104" s="47"/>
      <c r="D104" s="47">
        <v>0</v>
      </c>
      <c r="E104" s="1"/>
      <c r="F104" s="1"/>
      <c r="G104" s="1"/>
      <c r="H104" s="1"/>
    </row>
    <row r="105" spans="1:8" s="49" customFormat="1" ht="18.75" customHeight="1">
      <c r="A105" s="66" t="s">
        <v>359</v>
      </c>
      <c r="B105" s="44">
        <f t="shared" si="4"/>
        <v>0</v>
      </c>
      <c r="C105" s="44"/>
      <c r="D105" s="44">
        <v>0</v>
      </c>
      <c r="E105" s="1"/>
      <c r="F105" s="1"/>
      <c r="G105" s="1"/>
      <c r="H105" s="1"/>
    </row>
    <row r="106" spans="1:8" s="49" customFormat="1" ht="18.75" customHeight="1">
      <c r="A106" s="46" t="s">
        <v>228</v>
      </c>
      <c r="B106" s="44">
        <f t="shared" si="4"/>
        <v>0</v>
      </c>
      <c r="C106" s="47"/>
      <c r="D106" s="47">
        <v>0</v>
      </c>
      <c r="E106" s="97"/>
      <c r="F106" s="97"/>
      <c r="G106" s="97"/>
      <c r="H106" s="97"/>
    </row>
    <row r="107" spans="1:8" s="49" customFormat="1" ht="18.75" customHeight="1">
      <c r="A107" s="46" t="s">
        <v>229</v>
      </c>
      <c r="B107" s="44">
        <f t="shared" si="4"/>
        <v>0</v>
      </c>
      <c r="C107" s="47"/>
      <c r="D107" s="47">
        <v>0</v>
      </c>
      <c r="E107" s="97"/>
      <c r="F107" s="97"/>
      <c r="G107" s="97"/>
      <c r="H107" s="97"/>
    </row>
    <row r="108" spans="1:8" s="49" customFormat="1" ht="18.75" customHeight="1">
      <c r="A108" s="66" t="s">
        <v>360</v>
      </c>
      <c r="B108" s="44">
        <f>SUM(B109:B110)</f>
        <v>280</v>
      </c>
      <c r="C108" s="44">
        <f>SUM(C109:C110)</f>
        <v>0</v>
      </c>
      <c r="D108" s="44">
        <f>SUM(D109:D110)</f>
        <v>280</v>
      </c>
      <c r="E108" s="44">
        <f>SUM(E109:E110)</f>
        <v>280</v>
      </c>
      <c r="F108" s="97"/>
      <c r="G108" s="97"/>
      <c r="H108" s="97"/>
    </row>
    <row r="109" spans="1:8" s="49" customFormat="1" ht="18.75" customHeight="1">
      <c r="A109" s="46" t="s">
        <v>230</v>
      </c>
      <c r="B109" s="44">
        <f t="shared" si="4"/>
        <v>0</v>
      </c>
      <c r="C109" s="47"/>
      <c r="D109" s="47">
        <v>0</v>
      </c>
      <c r="E109" s="97"/>
      <c r="F109" s="97"/>
      <c r="G109" s="97"/>
      <c r="H109" s="97"/>
    </row>
    <row r="110" spans="1:8" s="49" customFormat="1" ht="18.75" customHeight="1">
      <c r="A110" s="46" t="s">
        <v>231</v>
      </c>
      <c r="B110" s="44">
        <v>280</v>
      </c>
      <c r="C110" s="47"/>
      <c r="D110" s="47">
        <v>280</v>
      </c>
      <c r="E110" s="47">
        <v>280</v>
      </c>
      <c r="F110" s="97"/>
      <c r="G110" s="97"/>
      <c r="H110" s="97"/>
    </row>
    <row r="111" spans="1:8" s="49" customFormat="1" ht="18.75" customHeight="1">
      <c r="A111" s="66" t="s">
        <v>361</v>
      </c>
      <c r="B111" s="44">
        <f t="shared" si="4"/>
        <v>0</v>
      </c>
      <c r="C111" s="44"/>
      <c r="D111" s="44">
        <v>0</v>
      </c>
      <c r="E111" s="97"/>
      <c r="F111" s="97"/>
      <c r="G111" s="97"/>
      <c r="H111" s="97"/>
    </row>
    <row r="112" spans="1:8" s="49" customFormat="1" ht="18.75" customHeight="1">
      <c r="A112" s="46" t="s">
        <v>232</v>
      </c>
      <c r="B112" s="47"/>
      <c r="C112" s="47"/>
      <c r="D112" s="47"/>
      <c r="E112" s="97"/>
      <c r="F112" s="97"/>
      <c r="G112" s="97"/>
      <c r="H112" s="97"/>
    </row>
    <row r="113" spans="1:8" s="49" customFormat="1" ht="18.75" customHeight="1">
      <c r="A113" s="46" t="s">
        <v>233</v>
      </c>
      <c r="B113" s="44">
        <f>SUM(C113:D113)</f>
        <v>0</v>
      </c>
      <c r="C113" s="47"/>
      <c r="D113" s="47">
        <v>0</v>
      </c>
      <c r="E113" s="97"/>
      <c r="F113" s="97"/>
      <c r="G113" s="97"/>
      <c r="H113" s="97"/>
    </row>
    <row r="114" spans="1:8" s="49" customFormat="1" ht="18.75" customHeight="1">
      <c r="A114" s="66" t="s">
        <v>302</v>
      </c>
      <c r="B114" s="44"/>
      <c r="C114" s="47"/>
      <c r="D114" s="47"/>
      <c r="E114" s="97"/>
      <c r="F114" s="97"/>
      <c r="G114" s="97"/>
      <c r="H114" s="97"/>
    </row>
    <row r="115" spans="1:8" s="49" customFormat="1" ht="18.75" customHeight="1">
      <c r="A115" s="46" t="s">
        <v>234</v>
      </c>
      <c r="B115" s="44"/>
      <c r="C115" s="47"/>
      <c r="D115" s="47"/>
      <c r="E115" s="97"/>
      <c r="F115" s="97"/>
      <c r="G115" s="97"/>
      <c r="H115" s="97"/>
    </row>
    <row r="116" spans="1:8" s="49" customFormat="1" ht="18.75" customHeight="1">
      <c r="A116" s="159" t="s">
        <v>454</v>
      </c>
      <c r="B116" s="44">
        <v>500</v>
      </c>
      <c r="C116" s="44"/>
      <c r="D116" s="44">
        <v>500</v>
      </c>
      <c r="E116" s="44">
        <v>500</v>
      </c>
      <c r="F116" s="97"/>
      <c r="G116" s="97"/>
      <c r="H116" s="97"/>
    </row>
    <row r="117" spans="1:8" s="49" customFormat="1" ht="18.75" customHeight="1">
      <c r="A117" s="159" t="s">
        <v>455</v>
      </c>
      <c r="B117" s="44">
        <f>SUM(C117:D117)</f>
        <v>0</v>
      </c>
      <c r="C117" s="47"/>
      <c r="D117" s="47">
        <v>0</v>
      </c>
      <c r="E117" s="97"/>
      <c r="F117" s="97"/>
      <c r="G117" s="97"/>
      <c r="H117" s="97"/>
    </row>
    <row r="118" spans="1:8" s="49" customFormat="1" ht="18.75" customHeight="1">
      <c r="A118" s="46"/>
      <c r="B118" s="44">
        <f>SUM(C118:D118)</f>
        <v>0</v>
      </c>
      <c r="C118" s="47"/>
      <c r="D118" s="47">
        <v>0</v>
      </c>
      <c r="E118" s="97"/>
      <c r="F118" s="97"/>
      <c r="G118" s="97"/>
      <c r="H118" s="97"/>
    </row>
    <row r="119" spans="1:8" s="49" customFormat="1" ht="18.75" customHeight="1">
      <c r="A119" s="46"/>
      <c r="B119" s="44">
        <f>SUM(C119:D119)</f>
        <v>0</v>
      </c>
      <c r="C119" s="47"/>
      <c r="D119" s="47">
        <v>0</v>
      </c>
      <c r="E119" s="97"/>
      <c r="F119" s="97"/>
      <c r="G119" s="97"/>
      <c r="H119" s="97"/>
    </row>
    <row r="120" spans="1:8" s="49" customFormat="1" ht="18.75" customHeight="1">
      <c r="A120" s="43" t="s">
        <v>149</v>
      </c>
      <c r="B120" s="44">
        <f>SUM(B7+B23+B33+B38+B41+B45+B58+B67+B72+B89+B105+B108+B111+B114+B116+B117)</f>
        <v>22453.41</v>
      </c>
      <c r="C120" s="44">
        <f>SUM(C7+C23+C33+C38+C41+C45+C58+C67+C72+C89+C105+C108+C111+C114+C116+C117)</f>
        <v>0</v>
      </c>
      <c r="D120" s="44">
        <f>SUM(D7+D23+D33+D38+D41+D45+D58+D67+D72+D89+D105+D108+D111+D114+D116+D117)</f>
        <v>22453.41</v>
      </c>
      <c r="E120" s="44">
        <f>SUM(E7+E23+E33+E38+E41+E45+E58+E67+E72+E89+E105+E108+E111+E114+E116+E117)</f>
        <v>9546.41</v>
      </c>
      <c r="F120" s="44">
        <f>SUM(F7+F23+F33+F38+F41+F45+F58+F67+F72+F89+F105+F108+F111+F114+F116+F117)</f>
        <v>12907</v>
      </c>
      <c r="G120" s="97"/>
      <c r="H120" s="97"/>
    </row>
    <row r="121" spans="1:8" s="49" customFormat="1" ht="18.75" customHeight="1">
      <c r="A121" s="270" t="s">
        <v>267</v>
      </c>
      <c r="B121" s="271"/>
      <c r="C121" s="272"/>
      <c r="D121" s="272"/>
      <c r="E121"/>
      <c r="F121"/>
      <c r="G121"/>
      <c r="H121"/>
    </row>
    <row r="122" spans="1:8" s="49" customFormat="1" ht="18.75" customHeight="1">
      <c r="A122" s="67"/>
      <c r="E122"/>
      <c r="F122"/>
      <c r="G122"/>
      <c r="H122"/>
    </row>
    <row r="123" spans="1:8" s="49" customFormat="1" ht="18.75" customHeight="1">
      <c r="A123" s="67"/>
      <c r="E123"/>
      <c r="F123"/>
      <c r="G123"/>
      <c r="H123"/>
    </row>
    <row r="124" spans="1:8" s="49" customFormat="1" ht="18.75" customHeight="1">
      <c r="A124" s="67"/>
      <c r="E124"/>
      <c r="F124"/>
      <c r="G124"/>
      <c r="H124"/>
    </row>
    <row r="125" spans="1:8" s="49" customFormat="1" ht="18.75" customHeight="1">
      <c r="A125" s="67"/>
      <c r="E125"/>
      <c r="F125"/>
      <c r="G125"/>
      <c r="H125"/>
    </row>
    <row r="126" spans="1:8" s="49" customFormat="1" ht="18.75" customHeight="1">
      <c r="A126" s="67"/>
      <c r="E126"/>
      <c r="F126"/>
      <c r="G126"/>
      <c r="H126"/>
    </row>
    <row r="127" spans="1:8" s="49" customFormat="1" ht="18.75" customHeight="1">
      <c r="A127" s="67"/>
      <c r="E127"/>
      <c r="F127"/>
      <c r="G127"/>
      <c r="H127"/>
    </row>
    <row r="128" spans="1:8" s="49" customFormat="1" ht="18.75" customHeight="1">
      <c r="A128" s="67"/>
      <c r="E128"/>
      <c r="F128"/>
      <c r="G128"/>
      <c r="H128"/>
    </row>
    <row r="129" spans="1:8" s="49" customFormat="1" ht="18.75" customHeight="1">
      <c r="A129" s="67"/>
      <c r="E129"/>
      <c r="F129"/>
      <c r="G129"/>
      <c r="H129"/>
    </row>
    <row r="130" spans="1:8" s="49" customFormat="1" ht="18.75" customHeight="1">
      <c r="A130" s="67"/>
      <c r="E130"/>
      <c r="F130"/>
      <c r="G130"/>
      <c r="H130"/>
    </row>
    <row r="131" spans="1:8" s="49" customFormat="1" ht="18.75" customHeight="1">
      <c r="A131" s="67"/>
      <c r="E131"/>
      <c r="F131"/>
      <c r="G131"/>
      <c r="H131"/>
    </row>
    <row r="132" spans="1:8" s="49" customFormat="1" ht="18.75" customHeight="1">
      <c r="A132" s="67"/>
      <c r="E132"/>
      <c r="F132"/>
      <c r="G132"/>
      <c r="H132"/>
    </row>
    <row r="133" spans="1:8" s="49" customFormat="1" ht="18.75" customHeight="1">
      <c r="A133" s="67"/>
      <c r="E133"/>
      <c r="F133"/>
      <c r="G133"/>
      <c r="H133"/>
    </row>
    <row r="134" spans="1:8" s="49" customFormat="1" ht="18.75" customHeight="1">
      <c r="A134" s="67"/>
      <c r="E134"/>
      <c r="F134"/>
      <c r="G134"/>
      <c r="H134"/>
    </row>
    <row r="135" spans="1:8" s="49" customFormat="1" ht="18.75" customHeight="1">
      <c r="A135" s="67"/>
      <c r="E135"/>
      <c r="F135"/>
      <c r="G135"/>
      <c r="H135"/>
    </row>
    <row r="136" spans="1:8" s="49" customFormat="1" ht="18.75" customHeight="1">
      <c r="A136" s="67"/>
      <c r="E136"/>
      <c r="F136"/>
      <c r="G136"/>
      <c r="H136"/>
    </row>
    <row r="137" spans="1:8" s="49" customFormat="1" ht="18.75" customHeight="1">
      <c r="A137" s="67"/>
      <c r="E137"/>
      <c r="F137"/>
      <c r="G137"/>
      <c r="H137"/>
    </row>
    <row r="138" spans="1:8" s="49" customFormat="1" ht="18.75" customHeight="1">
      <c r="A138" s="67"/>
      <c r="E138"/>
      <c r="F138"/>
      <c r="G138"/>
      <c r="H138"/>
    </row>
    <row r="139" spans="1:8" s="49" customFormat="1" ht="18.75" customHeight="1">
      <c r="A139" s="67"/>
      <c r="E139"/>
      <c r="F139"/>
      <c r="G139"/>
      <c r="H139"/>
    </row>
    <row r="140" spans="1:8" s="49" customFormat="1" ht="18.75" customHeight="1">
      <c r="A140" s="67"/>
      <c r="E140"/>
      <c r="F140"/>
      <c r="G140"/>
      <c r="H140"/>
    </row>
    <row r="141" spans="1:8" s="49" customFormat="1" ht="18.75" customHeight="1">
      <c r="A141" s="67"/>
      <c r="E141"/>
      <c r="F141"/>
      <c r="G141"/>
      <c r="H141"/>
    </row>
  </sheetData>
  <sheetProtection/>
  <mergeCells count="13">
    <mergeCell ref="H4:H6"/>
    <mergeCell ref="F5:F6"/>
    <mergeCell ref="G5:G6"/>
    <mergeCell ref="A2:H2"/>
    <mergeCell ref="B4:B6"/>
    <mergeCell ref="C5:C6"/>
    <mergeCell ref="D5:D6"/>
    <mergeCell ref="A121:D121"/>
    <mergeCell ref="A3:D3"/>
    <mergeCell ref="A4:A6"/>
    <mergeCell ref="E5:E6"/>
    <mergeCell ref="C4:D4"/>
    <mergeCell ref="E4:G4"/>
  </mergeCells>
  <printOptions horizontalCentered="1"/>
  <pageMargins left="0" right="0" top="0.5905511811023623" bottom="0.5905511811023623" header="0" footer="0"/>
  <pageSetup fitToHeight="0" fitToWidth="1" horizontalDpi="600" verticalDpi="600" orientation="portrait" paperSize="9" scale="9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</cp:lastModifiedBy>
  <cp:lastPrinted>2018-02-27T01:31:51Z</cp:lastPrinted>
  <dcterms:created xsi:type="dcterms:W3CDTF">2007-09-11T08:17:08Z</dcterms:created>
  <dcterms:modified xsi:type="dcterms:W3CDTF">2018-02-27T01:33:13Z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