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935" firstSheet="1" activeTab="5"/>
  </bookViews>
  <sheets>
    <sheet name="2017预算执行情况" sheetId="1" r:id="rId1"/>
    <sheet name="收入预算对比表" sheetId="2" r:id="rId2"/>
    <sheet name="2018年支出预算对比表" sheetId="3" r:id="rId3"/>
    <sheet name="2018年收支总表" sheetId="4" r:id="rId4"/>
    <sheet name="拟出让用地" sheetId="5" r:id="rId5"/>
    <sheet name="2018年支出汇总" sheetId="6" r:id="rId6"/>
    <sheet name="2018年政府采购" sheetId="7" r:id="rId7"/>
    <sheet name="三公及会议、培训费" sheetId="8" r:id="rId8"/>
  </sheets>
  <definedNames>
    <definedName name="_xlnm.Print_Titles" localSheetId="5">'2018年支出汇总'!$2:$7</definedName>
  </definedNames>
  <calcPr fullCalcOnLoad="1"/>
</workbook>
</file>

<file path=xl/sharedStrings.xml><?xml version="1.0" encoding="utf-8"?>
<sst xmlns="http://schemas.openxmlformats.org/spreadsheetml/2006/main" count="927" uniqueCount="810">
  <si>
    <t>表一</t>
  </si>
  <si>
    <t xml:space="preserve">    镇(街道）2017年财政收支执行情况表</t>
  </si>
  <si>
    <t xml:space="preserve">编制单位: </t>
  </si>
  <si>
    <t>单位：万元</t>
  </si>
  <si>
    <t>项        目</t>
  </si>
  <si>
    <t>2017年预算数</t>
  </si>
  <si>
    <t>2017年调整后预算数</t>
  </si>
  <si>
    <t>2017年执行数</t>
  </si>
  <si>
    <t>执行率</t>
  </si>
  <si>
    <t>收入合计</t>
  </si>
  <si>
    <t>支出合计</t>
  </si>
  <si>
    <t>一、体制补助（预算内补助）</t>
  </si>
  <si>
    <t>一、一般公共服务</t>
  </si>
  <si>
    <t>二、农村税费改革转移支付补助</t>
  </si>
  <si>
    <t>二、公共安全</t>
  </si>
  <si>
    <t>三、体制结算补助</t>
  </si>
  <si>
    <t>三、教育</t>
  </si>
  <si>
    <t>四、非税收入</t>
  </si>
  <si>
    <t>四、文化体育与传媒</t>
  </si>
  <si>
    <t xml:space="preserve">   土地出让金返还</t>
  </si>
  <si>
    <t>五、社会保障和就业</t>
  </si>
  <si>
    <t xml:space="preserve">   国有资源（资产）有偿使用收入</t>
  </si>
  <si>
    <t>六、医疗卫生</t>
  </si>
  <si>
    <t xml:space="preserve">   其他收入</t>
  </si>
  <si>
    <t>七、节能环保</t>
  </si>
  <si>
    <t>八、城乡社区事务</t>
  </si>
  <si>
    <t>五、专项补助收入</t>
  </si>
  <si>
    <t>九、农林水事务</t>
  </si>
  <si>
    <t>　  一般预算</t>
  </si>
  <si>
    <t>十、交通运输</t>
  </si>
  <si>
    <t xml:space="preserve">    基金预算</t>
  </si>
  <si>
    <t>十一、资源勘探电力信息等事务</t>
  </si>
  <si>
    <t>　　　  其中：城建配套费返还</t>
  </si>
  <si>
    <t>十二、商业服务业等事务</t>
  </si>
  <si>
    <t>六、各部门拨入经费</t>
  </si>
  <si>
    <t>十三、国防</t>
  </si>
  <si>
    <t xml:space="preserve"> 其中：疏港公路拆迁补偿</t>
  </si>
  <si>
    <t>十四、其他支出</t>
  </si>
  <si>
    <t xml:space="preserve">      坞根小学迁建工程</t>
  </si>
  <si>
    <t>十五、预备费</t>
  </si>
  <si>
    <t xml:space="preserve">      烈士陵园整体提升</t>
  </si>
  <si>
    <t xml:space="preserve">      污水厂提标改造工程</t>
  </si>
  <si>
    <t xml:space="preserve">      其他项目配套补助</t>
  </si>
  <si>
    <t>七、其他资金</t>
  </si>
  <si>
    <t>高速公路股利</t>
  </si>
  <si>
    <t>瞿屿塘租金</t>
  </si>
  <si>
    <t>利息</t>
  </si>
  <si>
    <t>捐赠收入</t>
  </si>
  <si>
    <t>大溪指标款</t>
  </si>
  <si>
    <t>表二</t>
  </si>
  <si>
    <t>2018年坞根镇财政收入预算对比表</t>
  </si>
  <si>
    <t>编制单位:</t>
  </si>
  <si>
    <t>单位:万元</t>
  </si>
  <si>
    <t>收         入</t>
  </si>
  <si>
    <t>2018年预算数</t>
  </si>
  <si>
    <t>比2017年增加</t>
  </si>
  <si>
    <t>1、其他人口与计划生育事务支出</t>
  </si>
  <si>
    <t>2、义务兵优待</t>
  </si>
  <si>
    <t>3、其他支出（民兵训练费）</t>
  </si>
  <si>
    <t>1、政府性基金收入－土地出让金返还</t>
  </si>
  <si>
    <t>2、国有资源（资产）有偿使用收入－房屋出租及广告场地使用权费</t>
  </si>
  <si>
    <t>3、其他收入</t>
  </si>
  <si>
    <t xml:space="preserve">      环卫费</t>
  </si>
  <si>
    <t xml:space="preserve">      其他</t>
  </si>
  <si>
    <t>五、专项补助</t>
  </si>
  <si>
    <t>1、一般预算</t>
  </si>
  <si>
    <t xml:space="preserve"> 其中：小城镇环境综合整治补助</t>
  </si>
  <si>
    <t xml:space="preserve">       民政定期定量 </t>
  </si>
  <si>
    <t xml:space="preserve">       义务兵优待</t>
  </si>
  <si>
    <t xml:space="preserve">       农村最低生活保障</t>
  </si>
  <si>
    <t xml:space="preserve">       村邮、便民服务中心运行补助</t>
  </si>
  <si>
    <t xml:space="preserve">       红色系列纪念设施维修工程</t>
  </si>
  <si>
    <t xml:space="preserve">       …</t>
  </si>
  <si>
    <t>2、基金预算</t>
  </si>
  <si>
    <t xml:space="preserve">   其中： 政府性基金收入－城建配套费返还</t>
  </si>
  <si>
    <t>合       计</t>
  </si>
  <si>
    <t>六、上年结余（净结余）</t>
  </si>
  <si>
    <t xml:space="preserve">  其中：一般预算结余</t>
  </si>
  <si>
    <t xml:space="preserve">       基金预算结余</t>
  </si>
  <si>
    <t>七、各部门拨入经费</t>
  </si>
  <si>
    <t xml:space="preserve">  其中：疏港公路</t>
  </si>
  <si>
    <t xml:space="preserve">      农村环境综合整治补助</t>
  </si>
  <si>
    <t xml:space="preserve">      慈济养老中心</t>
  </si>
  <si>
    <t xml:space="preserve">      村居主要干部报酬</t>
  </si>
  <si>
    <t xml:space="preserve">      离任村居主要干部报酬</t>
  </si>
  <si>
    <t xml:space="preserve">      大地山茶园低丘缓坡</t>
  </si>
  <si>
    <t xml:space="preserve">      八一塘旱改水</t>
  </si>
  <si>
    <t xml:space="preserve">      旅游景区村庄创建</t>
  </si>
  <si>
    <t xml:space="preserve">      …</t>
  </si>
  <si>
    <t>八、其他资金</t>
  </si>
  <si>
    <t>总     计</t>
  </si>
  <si>
    <t>表三</t>
  </si>
  <si>
    <t>2018年坞根镇财政支出预算对比表</t>
  </si>
  <si>
    <t>2018年预算占比</t>
  </si>
  <si>
    <t>预算支出合计</t>
  </si>
  <si>
    <t>一、一般公共服务支出</t>
  </si>
  <si>
    <t>二、公共安全支出</t>
  </si>
  <si>
    <t>三、教育支出</t>
  </si>
  <si>
    <t>四、文化体育与传媒支出</t>
  </si>
  <si>
    <t>五、社会保障和就业支出</t>
  </si>
  <si>
    <t>六、医疗卫生与计划生育支出</t>
  </si>
  <si>
    <t>七、节能环保支出</t>
  </si>
  <si>
    <t>八、城乡社区支出</t>
  </si>
  <si>
    <t>九、农林水支出</t>
  </si>
  <si>
    <t>十、交通运输支出</t>
  </si>
  <si>
    <t>十一、资源勘探信息等支出</t>
  </si>
  <si>
    <t>十二、商业服务业等支出</t>
  </si>
  <si>
    <t>十三、国防支出</t>
  </si>
  <si>
    <t>十四：其他支出</t>
  </si>
  <si>
    <t>表四</t>
  </si>
  <si>
    <t>2018年 镇财政预算收支汇总表</t>
  </si>
  <si>
    <t>收入预算项目</t>
  </si>
  <si>
    <t>金 额</t>
  </si>
  <si>
    <t>支出预算项目</t>
  </si>
  <si>
    <t>金    额</t>
  </si>
  <si>
    <t>备 注</t>
  </si>
  <si>
    <t>一、体制补助</t>
  </si>
  <si>
    <t>201一般公共服务支出</t>
  </si>
  <si>
    <t>204公共安全支出</t>
  </si>
  <si>
    <t>205教育事业支出</t>
  </si>
  <si>
    <t>206科学技术支出</t>
  </si>
  <si>
    <t>207文化体育与传媒支出</t>
  </si>
  <si>
    <t>2、国有资本经营收入－市场投资收益</t>
  </si>
  <si>
    <t>208社会保障和就业支出</t>
  </si>
  <si>
    <t>3、国有资源（资产）有偿使用收入</t>
  </si>
  <si>
    <t>210医疗卫生与计划生育支出</t>
  </si>
  <si>
    <t>4、其他收入（环卫费等）</t>
  </si>
  <si>
    <t>211节能环保支出</t>
  </si>
  <si>
    <t>212城乡社区支出</t>
  </si>
  <si>
    <t>213农林水支出</t>
  </si>
  <si>
    <t>214交通运输支出</t>
  </si>
  <si>
    <t>215资源勘探信息等支出</t>
  </si>
  <si>
    <t xml:space="preserve"> 其中：农村环境综合整治补助</t>
  </si>
  <si>
    <t>216商品服务业等支出</t>
  </si>
  <si>
    <t xml:space="preserve">      计生抚养费返还收入</t>
  </si>
  <si>
    <t>203国防支出</t>
  </si>
  <si>
    <t>227预备费</t>
  </si>
  <si>
    <t>229其他支出</t>
  </si>
  <si>
    <t>收入预算合计</t>
  </si>
  <si>
    <t>支出预算合计</t>
  </si>
  <si>
    <t>上年结余</t>
  </si>
  <si>
    <t>年终结余</t>
  </si>
  <si>
    <t>年终结余=收入预算合计+上年结余-支出预算合计</t>
  </si>
  <si>
    <t>总   计</t>
  </si>
  <si>
    <t>表五</t>
  </si>
  <si>
    <t xml:space="preserve"> 2018年坞根镇拟出让用地统计表</t>
  </si>
  <si>
    <t>序号</t>
  </si>
  <si>
    <t>地块位置</t>
  </si>
  <si>
    <t>项目名称</t>
  </si>
  <si>
    <t>面积</t>
  </si>
  <si>
    <t>用途</t>
  </si>
  <si>
    <t>项目审批情况</t>
  </si>
  <si>
    <t>预估地价</t>
  </si>
  <si>
    <t>返还成本及出让金净收益</t>
  </si>
  <si>
    <t>备注</t>
  </si>
  <si>
    <t>求知路西侧</t>
  </si>
  <si>
    <t>14亩</t>
  </si>
  <si>
    <t>商住</t>
  </si>
  <si>
    <t>已农转用</t>
  </si>
  <si>
    <t>工业区</t>
  </si>
  <si>
    <t>10亩</t>
  </si>
  <si>
    <t>工业</t>
  </si>
  <si>
    <t>小坞根洞口</t>
  </si>
  <si>
    <t>8亩</t>
  </si>
  <si>
    <t>振兴路南侧</t>
  </si>
  <si>
    <t>50亩</t>
  </si>
  <si>
    <t>合计</t>
  </si>
  <si>
    <t>竹盖线南侧</t>
  </si>
  <si>
    <t>待出让</t>
  </si>
  <si>
    <t>中心大道</t>
  </si>
  <si>
    <t>4亩</t>
  </si>
  <si>
    <t>住宅</t>
  </si>
  <si>
    <t>22间屋基出让</t>
  </si>
  <si>
    <t>表七</t>
  </si>
  <si>
    <t>2018年坞根镇财政支出(预算)汇总表</t>
  </si>
  <si>
    <t xml:space="preserve">编制单位:              </t>
  </si>
  <si>
    <t>人数</t>
  </si>
  <si>
    <t>基本支出全年预算</t>
  </si>
  <si>
    <t>项目支出全年预算</t>
  </si>
  <si>
    <t>其中：基本建设项目投资情况</t>
  </si>
  <si>
    <t>全年预算支出合计</t>
  </si>
  <si>
    <t>其中:</t>
  </si>
  <si>
    <t>备    注</t>
  </si>
  <si>
    <t>财政供养</t>
  </si>
  <si>
    <t>自聘</t>
  </si>
  <si>
    <t>项目支出总投资预算</t>
  </si>
  <si>
    <t>以前年度已支付</t>
  </si>
  <si>
    <t>18年预算数</t>
  </si>
  <si>
    <t>镇本级预算支出</t>
  </si>
  <si>
    <t>市财政补助</t>
  </si>
  <si>
    <t>市各部门专项补助</t>
  </si>
  <si>
    <t>其他资金</t>
  </si>
  <si>
    <t>在职</t>
  </si>
  <si>
    <t>退休</t>
  </si>
  <si>
    <t>一般公共服务支出</t>
  </si>
  <si>
    <t>一、人大事务</t>
  </si>
  <si>
    <t>（一）行政运行</t>
  </si>
  <si>
    <t>（二）人大会议(人代会)</t>
  </si>
  <si>
    <t>（三）其他人大事务（联络站活动、视察等）</t>
  </si>
  <si>
    <t>（四）2个人大联络站规范化建设</t>
  </si>
  <si>
    <t>二、政协事务</t>
  </si>
  <si>
    <t>委员调研、视察</t>
  </si>
  <si>
    <t>三、政府办公室及相关机构事务</t>
  </si>
  <si>
    <t xml:space="preserve"> 1.行政人员工资</t>
  </si>
  <si>
    <t xml:space="preserve"> 2.遗属补助</t>
  </si>
  <si>
    <t xml:space="preserve"> 3.精简退职</t>
  </si>
  <si>
    <t xml:space="preserve"> 4.劳模补助</t>
  </si>
  <si>
    <t xml:space="preserve"> 5.自聘人员工资补贴奖金</t>
  </si>
  <si>
    <t xml:space="preserve"> 6.公积金补贴</t>
  </si>
  <si>
    <t xml:space="preserve"> 7.行政事业自聘保险费</t>
  </si>
  <si>
    <t xml:space="preserve"> 8.门诊医疗费</t>
  </si>
  <si>
    <t xml:space="preserve"> 9.值班补贴</t>
  </si>
  <si>
    <t xml:space="preserve"> 10.公务交通补贴</t>
  </si>
  <si>
    <t>（二）机关服务支出</t>
  </si>
  <si>
    <t xml:space="preserve"> 1.物业管理支出</t>
  </si>
  <si>
    <t xml:space="preserve">  保洁公司服务费</t>
  </si>
  <si>
    <t>2016-2017</t>
  </si>
  <si>
    <t xml:space="preserve">  保洁人员奖金</t>
  </si>
  <si>
    <t xml:space="preserve"> 2.办公经费支出</t>
  </si>
  <si>
    <t xml:space="preserve">  办公用品</t>
  </si>
  <si>
    <t xml:space="preserve">  政府采购</t>
  </si>
  <si>
    <t xml:space="preserve">  水费</t>
  </si>
  <si>
    <t xml:space="preserve">  电费</t>
  </si>
  <si>
    <t xml:space="preserve">  通讯费用</t>
  </si>
  <si>
    <t xml:space="preserve"> 3.后勤服务支出</t>
  </si>
  <si>
    <t xml:space="preserve">   机关大楼维修</t>
  </si>
  <si>
    <t xml:space="preserve">   文印业务支出</t>
  </si>
  <si>
    <t xml:space="preserve">   小工费</t>
  </si>
  <si>
    <t xml:space="preserve">   差旅费</t>
  </si>
  <si>
    <t xml:space="preserve"> 4.用车支出</t>
  </si>
  <si>
    <t xml:space="preserve">   公务用车</t>
  </si>
  <si>
    <t xml:space="preserve">   租车费用</t>
  </si>
  <si>
    <t xml:space="preserve"> 5.食堂支出</t>
  </si>
  <si>
    <t xml:space="preserve">   食堂临时小工费</t>
  </si>
  <si>
    <t xml:space="preserve">   燃料费</t>
  </si>
  <si>
    <t xml:space="preserve">   设备、物资更新维护费</t>
  </si>
  <si>
    <t xml:space="preserve">   伙食费</t>
  </si>
  <si>
    <t xml:space="preserve"> 6.招待费</t>
  </si>
  <si>
    <t>（三）政府法制（依法行政）</t>
  </si>
  <si>
    <t>（四）档案事务</t>
  </si>
  <si>
    <t>（五）其他支出</t>
  </si>
  <si>
    <t>四、统计信息事务</t>
  </si>
  <si>
    <t xml:space="preserve">    事业运行</t>
  </si>
  <si>
    <t xml:space="preserve">    村级统计调查员工资</t>
  </si>
  <si>
    <t xml:space="preserve">    日常运行经费</t>
  </si>
  <si>
    <t>五、财政事务</t>
  </si>
  <si>
    <t xml:space="preserve">    财办文员工资奖金</t>
  </si>
  <si>
    <t xml:space="preserve">    培训、业务经费</t>
  </si>
  <si>
    <t xml:space="preserve">    银行手续费、汇费</t>
  </si>
  <si>
    <t xml:space="preserve">    财政公共服务平台建设</t>
  </si>
  <si>
    <t>六、纪检监察事务</t>
  </si>
  <si>
    <t xml:space="preserve">    办案经费</t>
  </si>
  <si>
    <t xml:space="preserve">    教育宣传</t>
  </si>
  <si>
    <t xml:space="preserve">    廉政教育基地建设</t>
  </si>
  <si>
    <t>七、宗教事务</t>
  </si>
  <si>
    <t>八、港澳台侨事务</t>
  </si>
  <si>
    <t>九、群众团体事务</t>
  </si>
  <si>
    <t>（二）其他群众团体事务</t>
  </si>
  <si>
    <t xml:space="preserve">  1.妇联</t>
  </si>
  <si>
    <t xml:space="preserve">   三八节活动</t>
  </si>
  <si>
    <t xml:space="preserve">   关爱儿童基金</t>
  </si>
  <si>
    <t xml:space="preserve">   文明家庭建设</t>
  </si>
  <si>
    <t xml:space="preserve">   其它支出</t>
  </si>
  <si>
    <t xml:space="preserve">  2.团委</t>
  </si>
  <si>
    <t xml:space="preserve">   五四节活动</t>
  </si>
  <si>
    <t xml:space="preserve">   候鸟守护计划</t>
  </si>
  <si>
    <t xml:space="preserve">   志愿者队伍建设</t>
  </si>
  <si>
    <t xml:space="preserve">   其他团委活动</t>
  </si>
  <si>
    <t xml:space="preserve">   彩虹点公益项目</t>
  </si>
  <si>
    <t xml:space="preserve">  3.工会</t>
  </si>
  <si>
    <t xml:space="preserve">   疗休养</t>
  </si>
  <si>
    <t xml:space="preserve">   技能比武</t>
  </si>
  <si>
    <t xml:space="preserve">   区域性职工代表大会</t>
  </si>
  <si>
    <t xml:space="preserve">   机关工会活动经费</t>
  </si>
  <si>
    <t xml:space="preserve">   工会建设</t>
  </si>
  <si>
    <t xml:space="preserve">   社会化工作者</t>
  </si>
  <si>
    <t xml:space="preserve">  4.关工委</t>
  </si>
  <si>
    <t xml:space="preserve">   杂志</t>
  </si>
  <si>
    <t xml:space="preserve">   阳光书屋建设等</t>
  </si>
  <si>
    <t xml:space="preserve">   青少年教育</t>
  </si>
  <si>
    <t xml:space="preserve">  5.老龄</t>
  </si>
  <si>
    <t xml:space="preserve">   九九重阳节</t>
  </si>
  <si>
    <t xml:space="preserve">   报纸、杂志</t>
  </si>
  <si>
    <t xml:space="preserve">   老年电大、培训、会员造册</t>
  </si>
  <si>
    <t xml:space="preserve">   老年体育（市老年人运动会）</t>
  </si>
  <si>
    <t xml:space="preserve">  6.科协</t>
  </si>
  <si>
    <t xml:space="preserve">   农函大</t>
  </si>
  <si>
    <t xml:space="preserve">   科普</t>
  </si>
  <si>
    <t>十、党委办公室及相关机构事务</t>
  </si>
  <si>
    <t>（二）其他共产党事务</t>
  </si>
  <si>
    <t xml:space="preserve">  1.党代会</t>
  </si>
  <si>
    <t xml:space="preserve">  2.“七一”党员活动</t>
  </si>
  <si>
    <t xml:space="preserve">  3.党代表活动</t>
  </si>
  <si>
    <t xml:space="preserve">  4.党员教育管理</t>
  </si>
  <si>
    <t xml:space="preserve">  5.困难党员慰问</t>
  </si>
  <si>
    <t xml:space="preserve">  6.远程教育广场</t>
  </si>
  <si>
    <t xml:space="preserve">  7.组织线涉及内容制作费</t>
  </si>
  <si>
    <t xml:space="preserve">  8.行政事业干部培训</t>
  </si>
  <si>
    <t xml:space="preserve">  9.行政事业先进奖励</t>
  </si>
  <si>
    <t xml:space="preserve">  10.在职干部住院补助、慰问</t>
  </si>
  <si>
    <t xml:space="preserve">  11.人才引进</t>
  </si>
  <si>
    <t xml:space="preserve">  12.红色示范带提升</t>
  </si>
  <si>
    <t xml:space="preserve">  13.两学一做</t>
  </si>
  <si>
    <t xml:space="preserve">  14、年轻干部论坛</t>
  </si>
  <si>
    <t xml:space="preserve">  15、党群服务中心建设</t>
  </si>
  <si>
    <t xml:space="preserve">  16.党建示范点建设、红色示范带创建</t>
  </si>
  <si>
    <t>十一、宣传事务</t>
  </si>
  <si>
    <t>（一）自聘人员工资奖金</t>
  </si>
  <si>
    <t>（二）理论党教</t>
  </si>
  <si>
    <t xml:space="preserve">  1.党委中心组学习</t>
  </si>
  <si>
    <t xml:space="preserve">  2.意识形态工作</t>
  </si>
  <si>
    <t>（三）精神文明建设</t>
  </si>
  <si>
    <t xml:space="preserve">  1.“文化礼堂”建设管理</t>
  </si>
  <si>
    <t xml:space="preserve">  2.创建国家级文明镇(巩固)</t>
  </si>
  <si>
    <t>（四）新闻宣传与对外宣传</t>
  </si>
  <si>
    <t xml:space="preserve">  1.宣传广告、活动策划</t>
  </si>
  <si>
    <t xml:space="preserve">  2.党报党刊征订</t>
  </si>
  <si>
    <t xml:space="preserve">  3.新闻报道奖励</t>
  </si>
  <si>
    <t xml:space="preserve">  4.舆情应对</t>
  </si>
  <si>
    <t>（五）湾区文化产业园</t>
  </si>
  <si>
    <t>（六）招商引资</t>
  </si>
  <si>
    <t>（七）其他支出</t>
  </si>
  <si>
    <t>十二、统战事务</t>
  </si>
  <si>
    <t xml:space="preserve">   统战特色项目建设</t>
  </si>
  <si>
    <t>公共安全支出</t>
  </si>
  <si>
    <t>一、消防</t>
  </si>
  <si>
    <t xml:space="preserve">  1.消防队员工资奖金</t>
  </si>
  <si>
    <t xml:space="preserve">  2.办公经费</t>
  </si>
  <si>
    <t xml:space="preserve">  3.消防设备添置、修理</t>
  </si>
  <si>
    <t xml:space="preserve">  4.消防车维修、油费</t>
  </si>
  <si>
    <t xml:space="preserve">  5.消防培训</t>
  </si>
  <si>
    <t xml:space="preserve">  6.消防安全整治</t>
  </si>
  <si>
    <t xml:space="preserve">  7.消防巡查队员工资奖金</t>
  </si>
  <si>
    <t xml:space="preserve">  8.消防巡查队员办公经费</t>
  </si>
  <si>
    <t xml:space="preserve">  9.老旧农房电线套管补助</t>
  </si>
  <si>
    <t xml:space="preserve">  10.燃气热水器更换补助</t>
  </si>
  <si>
    <t>二、公安</t>
  </si>
  <si>
    <t xml:space="preserve">  1.治安巡查</t>
  </si>
  <si>
    <t xml:space="preserve">   巡查队员工资奖金等费用</t>
  </si>
  <si>
    <t>市镇各1/2，市直扣</t>
  </si>
  <si>
    <t xml:space="preserve">   办公经费</t>
  </si>
  <si>
    <t xml:space="preserve">   2017专项行动经费</t>
  </si>
  <si>
    <t xml:space="preserve">  2.护村队经费补助</t>
  </si>
  <si>
    <t xml:space="preserve">  3.平安坞根创建</t>
  </si>
  <si>
    <t xml:space="preserve">  4.天网工程建设</t>
  </si>
  <si>
    <t xml:space="preserve">  5.禁毒管理</t>
  </si>
  <si>
    <t xml:space="preserve">  6.610</t>
  </si>
  <si>
    <t xml:space="preserve">  7.信访</t>
  </si>
  <si>
    <t xml:space="preserve">  8.维稳</t>
  </si>
  <si>
    <t xml:space="preserve">  9.流动人口</t>
  </si>
  <si>
    <t xml:space="preserve">  10.公共安全、人民调解</t>
  </si>
  <si>
    <t xml:space="preserve">  11.普法、宣传</t>
  </si>
  <si>
    <t xml:space="preserve">  12.四个平台建设</t>
  </si>
  <si>
    <t xml:space="preserve">  13.全科网格员工资</t>
  </si>
  <si>
    <t xml:space="preserve">  14.综合指挥室专职工作人员工资</t>
  </si>
  <si>
    <t>三、司法</t>
  </si>
  <si>
    <t xml:space="preserve">  司法所人员补贴</t>
  </si>
  <si>
    <t>教育支出</t>
  </si>
  <si>
    <t>一、普通教育</t>
  </si>
  <si>
    <t>（一）学前教育</t>
  </si>
  <si>
    <t xml:space="preserve">  1.2017年坞根镇幼儿园电路改造工程</t>
  </si>
  <si>
    <t>已完工</t>
  </si>
  <si>
    <t xml:space="preserve">  2.2017年坞根镇幼儿园室外活动场改造工程</t>
  </si>
  <si>
    <t xml:space="preserve">  3.2017年坞根镇幼儿园专用教室改造工程</t>
  </si>
  <si>
    <t xml:space="preserve">  4.坞根镇幼儿园部分教室改造工程</t>
  </si>
  <si>
    <t>新建，市、镇、校各1/3，市直补幼儿园</t>
  </si>
  <si>
    <t xml:space="preserve">  5.沙山分园改造</t>
  </si>
  <si>
    <t>新建</t>
  </si>
  <si>
    <t>（二）小学教育</t>
  </si>
  <si>
    <t xml:space="preserve">  1.镇坞根小学迁建工程</t>
  </si>
  <si>
    <t>（三）初中教育</t>
  </si>
  <si>
    <t xml:space="preserve">  1.坞根中学配电房建设</t>
  </si>
  <si>
    <t xml:space="preserve">  2.办公楼玻璃幕墙改造及安装彩色显示屏</t>
  </si>
  <si>
    <t xml:space="preserve">  3.办公楼二楼简易多媒体改造</t>
  </si>
  <si>
    <t xml:space="preserve">  4.教师宿舍屋顶隔热层更换</t>
  </si>
  <si>
    <t xml:space="preserve">  5.教学楼、办公楼、实验楼、宿舍楼避雷设施更换</t>
  </si>
  <si>
    <t xml:space="preserve">  6.教学经费</t>
  </si>
  <si>
    <t>两个学期</t>
  </si>
  <si>
    <t>（四）其他普通教育</t>
  </si>
  <si>
    <t xml:space="preserve">  1.中小学、幼儿园安保人员经费</t>
  </si>
  <si>
    <t xml:space="preserve">  2.儿童节慰问</t>
  </si>
  <si>
    <t xml:space="preserve">  3.各校区零星维修</t>
  </si>
  <si>
    <t xml:space="preserve">  4.其他</t>
  </si>
  <si>
    <t>二、成人教育</t>
  </si>
  <si>
    <t>（一）成教专干奖金、补贴</t>
  </si>
  <si>
    <t>（二）成人教育培训</t>
  </si>
  <si>
    <t>文化体育与传媒支出</t>
  </si>
  <si>
    <t>一、文化</t>
  </si>
  <si>
    <t xml:space="preserve">  1.事业运行</t>
  </si>
  <si>
    <t xml:space="preserve">  2.图书馆人员工资奖金</t>
  </si>
  <si>
    <t xml:space="preserve">  3.公共文化服务中心人员工资</t>
  </si>
  <si>
    <t xml:space="preserve">  4.公共文化活动</t>
  </si>
  <si>
    <t xml:space="preserve">  5.扫黄打非专项经费</t>
  </si>
  <si>
    <t xml:space="preserve">  6.协会活动</t>
  </si>
  <si>
    <t xml:space="preserve">  7.图书分馆管理</t>
  </si>
  <si>
    <t xml:space="preserve">  8.公共文化服务中心运行</t>
  </si>
  <si>
    <t xml:space="preserve">  9.村级中小型文体广场建设</t>
  </si>
  <si>
    <t xml:space="preserve">  10.自助图书馆建设、图书更新</t>
  </si>
  <si>
    <t xml:space="preserve">  11.“一人一艺”公共文化公益培训</t>
  </si>
  <si>
    <t>二、体育</t>
  </si>
  <si>
    <t xml:space="preserve">  公共体育活动</t>
  </si>
  <si>
    <t xml:space="preserve">  健身设施购置、更换</t>
  </si>
  <si>
    <t>社会保障和就业支出</t>
  </si>
  <si>
    <t>一、人力资源和社会保障管理事务</t>
  </si>
  <si>
    <t xml:space="preserve">  1.劳动保障监察人员工资</t>
  </si>
  <si>
    <t xml:space="preserve">  2.社会保险协理员误工补贴</t>
  </si>
  <si>
    <t xml:space="preserve">  3.社保市自聘人员经费</t>
  </si>
  <si>
    <t xml:space="preserve">  4.镇负新型农村合作医疗经费</t>
  </si>
  <si>
    <t xml:space="preserve">  5.劳动保障临时聘用人员工资</t>
  </si>
  <si>
    <t>二、民政管理事务</t>
  </si>
  <si>
    <t xml:space="preserve">  1.村级民政联系员补助</t>
  </si>
  <si>
    <t xml:space="preserve">  2.其他事务支出</t>
  </si>
  <si>
    <t>三、行政事业单位离退休</t>
  </si>
  <si>
    <t xml:space="preserve">  1.疗养费</t>
  </si>
  <si>
    <t xml:space="preserve">  2.医疗费、慰问、通讯费、误餐补贴</t>
  </si>
  <si>
    <t xml:space="preserve">  3.重阳节和走、看、促活动</t>
  </si>
  <si>
    <t xml:space="preserve">  4.学习会路费</t>
  </si>
  <si>
    <t xml:space="preserve">  5.报纸、杂志</t>
  </si>
  <si>
    <t xml:space="preserve">  6.其他支出</t>
  </si>
  <si>
    <t>四、抚恤</t>
  </si>
  <si>
    <t xml:space="preserve">  1.死亡抚恤</t>
  </si>
  <si>
    <t xml:space="preserve">  2.伤残抚恤</t>
  </si>
  <si>
    <t xml:space="preserve">  3.在乡复员、退伍军人生活补助</t>
  </si>
  <si>
    <t xml:space="preserve">  4.义务兵优待</t>
  </si>
  <si>
    <t xml:space="preserve">  5.其他优抚支出（大病补助）</t>
  </si>
  <si>
    <t>五、退役安置</t>
  </si>
  <si>
    <t>六、社会福利</t>
  </si>
  <si>
    <t xml:space="preserve">  1.社会事业福利单位</t>
  </si>
  <si>
    <t xml:space="preserve">  2.养老服务补贴</t>
  </si>
  <si>
    <t xml:space="preserve">  3.困境儿童生活补助</t>
  </si>
  <si>
    <t>七、残疾人事业</t>
  </si>
  <si>
    <t xml:space="preserve">  1.保障金</t>
  </si>
  <si>
    <t xml:space="preserve">  2.助理员、专职委员经费</t>
  </si>
  <si>
    <t xml:space="preserve">  3.各类节日开支（助残等活动）</t>
  </si>
  <si>
    <t xml:space="preserve">  4.两项补贴</t>
  </si>
  <si>
    <t>八、自然灾害生活救助</t>
  </si>
  <si>
    <t xml:space="preserve">  中央地方自然灾害生活救助</t>
  </si>
  <si>
    <t>九、最低生活保障</t>
  </si>
  <si>
    <t xml:space="preserve">  农村最低生活保障（包括低保边缘户） </t>
  </si>
  <si>
    <t>十、其他农村社会救济</t>
  </si>
  <si>
    <t>（一）五保供养（包括敬老院日常开支）</t>
  </si>
  <si>
    <t xml:space="preserve">  1.自聘敬老院工作人员工资</t>
  </si>
  <si>
    <t xml:space="preserve">  2.敬老院消防改造</t>
  </si>
  <si>
    <t xml:space="preserve">  3.敬老院适老化改造</t>
  </si>
  <si>
    <t xml:space="preserve">  4.敬老院屋顶补漏等修缮</t>
  </si>
  <si>
    <t xml:space="preserve">  5.坞根慈济养老中心</t>
  </si>
  <si>
    <t>（二）其他农村社会救济支出</t>
  </si>
  <si>
    <t xml:space="preserve">  1.精减退职、三老、孤儿、支宁返乡定补</t>
  </si>
  <si>
    <t xml:space="preserve">  2.临时困难补助、节日慰问</t>
  </si>
  <si>
    <t>十一、其它社会保障和就业支出</t>
  </si>
  <si>
    <t xml:space="preserve">  1.烈士陵园管理员工资</t>
  </si>
  <si>
    <t xml:space="preserve">  2.烈士陵园日常维护</t>
  </si>
  <si>
    <t>医疗卫生与计划生育支出</t>
  </si>
  <si>
    <t>一、医疗卫生与计划生育管理事务</t>
  </si>
  <si>
    <t>（一）事业运行</t>
  </si>
  <si>
    <t>（二）计生家庭奖补</t>
  </si>
  <si>
    <t>（三）人口与计划服务网络建设</t>
  </si>
  <si>
    <t xml:space="preserve">  1.计生协会宣传、培训</t>
  </si>
  <si>
    <t xml:space="preserve">  2.四项手术补助</t>
  </si>
  <si>
    <t>（四）人口与计划生育管理与服务</t>
  </si>
  <si>
    <t xml:space="preserve">  1.计生突击（打击两非、社会抚养费征收）</t>
  </si>
  <si>
    <t xml:space="preserve">  2.流动人口</t>
  </si>
  <si>
    <t>（五）人口与计划生育宣传教育经费</t>
  </si>
  <si>
    <t>（六）村级儿童健康发展示范基地</t>
  </si>
  <si>
    <t>（七）其他人口与计划生育事务支出</t>
  </si>
  <si>
    <t xml:space="preserve">  1.计生办自聘人员工资</t>
  </si>
  <si>
    <t xml:space="preserve">  2.计生窗口临时人员工资补贴</t>
  </si>
  <si>
    <t xml:space="preserve">  3.村级卫计员补贴（20人）</t>
  </si>
  <si>
    <t xml:space="preserve">  4.联系员学习培训、误工补贴</t>
  </si>
  <si>
    <t>二、公共卫生</t>
  </si>
  <si>
    <t xml:space="preserve">  1.省级卫生镇创建</t>
  </si>
  <si>
    <t xml:space="preserve">  2.义务献血</t>
  </si>
  <si>
    <t xml:space="preserve">  3.农民健康体检补助</t>
  </si>
  <si>
    <t xml:space="preserve">  4.除四害</t>
  </si>
  <si>
    <t xml:space="preserve">  5.坞根卫生院污水工程</t>
  </si>
  <si>
    <t>新建，市、镇各1/2</t>
  </si>
  <si>
    <t xml:space="preserve">  6.其他公共卫生支出</t>
  </si>
  <si>
    <t>三、食品和药品监督管理事务</t>
  </si>
  <si>
    <t xml:space="preserve">  1.食品药品安全工资及补助</t>
  </si>
  <si>
    <t xml:space="preserve">  2.食品药品宣传、培训、检查经费</t>
  </si>
  <si>
    <t>节能环保支出</t>
  </si>
  <si>
    <t>一、环境保护管理事务</t>
  </si>
  <si>
    <t xml:space="preserve">  事业运行</t>
  </si>
  <si>
    <t xml:space="preserve">  工作经费</t>
  </si>
  <si>
    <t>二、污染防治</t>
  </si>
  <si>
    <t xml:space="preserve">  1.污水处理厂</t>
  </si>
  <si>
    <t xml:space="preserve">   自聘污水厂人员工资</t>
  </si>
  <si>
    <t xml:space="preserve">   污水厂运行经费</t>
  </si>
  <si>
    <t xml:space="preserve">   污水厂调试费用</t>
  </si>
  <si>
    <t xml:space="preserve">   污水厂提标改造工程</t>
  </si>
  <si>
    <t xml:space="preserve">   2.农村生活污水</t>
  </si>
  <si>
    <t xml:space="preserve">   运维费用</t>
  </si>
  <si>
    <t xml:space="preserve">   电费</t>
  </si>
  <si>
    <t xml:space="preserve">   小坞根农村生活污水处理工程</t>
  </si>
  <si>
    <t xml:space="preserve">   蒋山农村生活污水处理工程</t>
  </si>
  <si>
    <t xml:space="preserve">   下楼农村生活污水处理工程</t>
  </si>
  <si>
    <t xml:space="preserve">   茅陶农村生活污水处理工程</t>
  </si>
  <si>
    <t xml:space="preserve">   下呈农村生活污水处理工程</t>
  </si>
  <si>
    <t xml:space="preserve">   白璧农村生活污水处理工程</t>
  </si>
  <si>
    <t xml:space="preserve">   东门头农村生活污水处理工程</t>
  </si>
  <si>
    <t xml:space="preserve">   沙山农村生活污水处理工程</t>
  </si>
  <si>
    <t xml:space="preserve">   白牛皮农村生活污水处理工程</t>
  </si>
  <si>
    <t xml:space="preserve">   寺基农村生活污水处理工程</t>
  </si>
  <si>
    <t xml:space="preserve">   新方农村生活污水处理工程</t>
  </si>
  <si>
    <t xml:space="preserve">   东里、西里、坑潘、寺基村管网维修工程</t>
  </si>
  <si>
    <t xml:space="preserve">   坑潘农村生活污水处理工程</t>
  </si>
  <si>
    <t xml:space="preserve">   东里农村生活污水处理工程</t>
  </si>
  <si>
    <t xml:space="preserve">   西里农村生活污水处理工程</t>
  </si>
  <si>
    <t xml:space="preserve">   生活污水提升改造工程</t>
  </si>
  <si>
    <t xml:space="preserve">  3.城建生活污水</t>
  </si>
  <si>
    <t xml:space="preserve">   西山下生活污水处理工程</t>
  </si>
  <si>
    <t xml:space="preserve">   洋呈生活污水处理工程</t>
  </si>
  <si>
    <t xml:space="preserve">   街头生活污水处理工程（二期南片）</t>
  </si>
  <si>
    <t xml:space="preserve">   街头生活污水处理工程（三期）</t>
  </si>
  <si>
    <t xml:space="preserve">   建城区雨污分流工程</t>
  </si>
  <si>
    <t xml:space="preserve">   红军路、花坞大道污水管网工程</t>
  </si>
  <si>
    <t>城乡社区支出</t>
  </si>
  <si>
    <t>一、城乡社区管理事务</t>
  </si>
  <si>
    <t xml:space="preserve">  1.城建监察队员工资奖金</t>
  </si>
  <si>
    <t xml:space="preserve">  2.土地开发临时人员</t>
  </si>
  <si>
    <t xml:space="preserve">  3.城管执法</t>
  </si>
  <si>
    <t>二、城乡社区规划与管理</t>
  </si>
  <si>
    <t xml:space="preserve">  1.总规调整</t>
  </si>
  <si>
    <t xml:space="preserve">  2.村庄规划</t>
  </si>
  <si>
    <t xml:space="preserve">  3.土地规划</t>
  </si>
  <si>
    <t xml:space="preserve">  4.项目测绘</t>
  </si>
  <si>
    <t>三、城乡社区公共设施</t>
  </si>
  <si>
    <t xml:space="preserve">  公共设施维护保养</t>
  </si>
  <si>
    <t xml:space="preserve">  燃气瓶组站建设</t>
  </si>
  <si>
    <t>四、城乡社区环境卫生</t>
  </si>
  <si>
    <t xml:space="preserve">  1.环卫运行</t>
  </si>
  <si>
    <t xml:space="preserve">   环卫工人工资</t>
  </si>
  <si>
    <t>市、镇、村各1/3</t>
  </si>
  <si>
    <t xml:space="preserve">   垃圾清运处理</t>
  </si>
  <si>
    <t xml:space="preserve">   集镇区环卫保洁</t>
  </si>
  <si>
    <t xml:space="preserve">   环卫设施添置与维护</t>
  </si>
  <si>
    <t xml:space="preserve">  2.垃圾中转站</t>
  </si>
  <si>
    <t xml:space="preserve">   自聘工作人员工资</t>
  </si>
  <si>
    <t xml:space="preserve">   运行经费</t>
  </si>
  <si>
    <t xml:space="preserve">   垃圾车费用</t>
  </si>
  <si>
    <t xml:space="preserve">  3.城镇厕所革命（三大革命）</t>
  </si>
  <si>
    <t>五、国有土地使用权出让金支出</t>
  </si>
  <si>
    <t>（一）征地和拆迁补偿支出</t>
  </si>
  <si>
    <t xml:space="preserve">   征地</t>
  </si>
  <si>
    <t>（二）城市建设支出</t>
  </si>
  <si>
    <t xml:space="preserve">  1.道路、桥梁建设</t>
  </si>
  <si>
    <t xml:space="preserve">   往年项目</t>
  </si>
  <si>
    <t xml:space="preserve">   中心大道、求知路延伸</t>
  </si>
  <si>
    <t>填土、硬化</t>
  </si>
  <si>
    <t xml:space="preserve">   振兴路西延</t>
  </si>
  <si>
    <t>填土</t>
  </si>
  <si>
    <t>（二）绿化、亮化</t>
  </si>
  <si>
    <t xml:space="preserve">  1.绿化养护工程</t>
  </si>
  <si>
    <t xml:space="preserve">  2.曙光大道两幅硬化</t>
  </si>
  <si>
    <t>（三）土地开发</t>
  </si>
  <si>
    <t xml:space="preserve">  1.寺基村复垦20亩</t>
  </si>
  <si>
    <t>已竣工验收</t>
  </si>
  <si>
    <t xml:space="preserve">  2.茅陶村复垦30亩</t>
  </si>
  <si>
    <t xml:space="preserve">  3.洋呈村旱改水20亩</t>
  </si>
  <si>
    <t xml:space="preserve">  4.街头、东门旱改水50亩</t>
  </si>
  <si>
    <t xml:space="preserve">  5.东里低丘缓坡40亩</t>
  </si>
  <si>
    <t xml:space="preserve">  6.蒋山低丘缓坡60亩</t>
  </si>
  <si>
    <t xml:space="preserve">  7.八一塘旱改水45亩</t>
  </si>
  <si>
    <t xml:space="preserve">  8.大地山茶园低丘缓坡230亩</t>
  </si>
  <si>
    <t xml:space="preserve">  9.土地复垦25亩</t>
  </si>
  <si>
    <t xml:space="preserve">  10.旱改水及低丘缓坡50亩</t>
  </si>
  <si>
    <t>（四）土地出让</t>
  </si>
  <si>
    <t xml:space="preserve">  小坞根7亩</t>
  </si>
  <si>
    <t>六、新农村建设</t>
  </si>
  <si>
    <t>（二）低收入农户调查</t>
  </si>
  <si>
    <t>（三）海塘线骑行线路</t>
  </si>
  <si>
    <t xml:space="preserve">  精品线路工程</t>
  </si>
  <si>
    <t>（四）农村生活垃圾治理</t>
  </si>
  <si>
    <t xml:space="preserve">  1.垃圾“三化处理”服务</t>
  </si>
  <si>
    <t xml:space="preserve">  2.分类垃圾桶购置</t>
  </si>
  <si>
    <t xml:space="preserve">  3.垃圾分类示范村</t>
  </si>
  <si>
    <t>（五）美丽乡村建设</t>
  </si>
  <si>
    <t xml:space="preserve">  1.农村环境综合整治</t>
  </si>
  <si>
    <t xml:space="preserve">  2.乡村振兴示范</t>
  </si>
  <si>
    <t xml:space="preserve">  3.美丽庭院</t>
  </si>
  <si>
    <t xml:space="preserve">  4.原沙山卫生院庭院美化</t>
  </si>
  <si>
    <t xml:space="preserve">  5.农村公厕改造</t>
  </si>
  <si>
    <t>（六）地质灾害点整治</t>
  </si>
  <si>
    <t xml:space="preserve">七、其他城乡社区事务支出 </t>
  </si>
  <si>
    <t xml:space="preserve">  三改一拆</t>
  </si>
  <si>
    <t xml:space="preserve">  危旧房改造</t>
  </si>
  <si>
    <t xml:space="preserve">  复耕覆绿</t>
  </si>
  <si>
    <t>八、小城镇综合整治</t>
  </si>
  <si>
    <t xml:space="preserve">  小城镇设计费</t>
  </si>
  <si>
    <t xml:space="preserve">  小城镇21个大项</t>
  </si>
  <si>
    <t>完工</t>
  </si>
  <si>
    <t>九、微民生工程（12项）</t>
  </si>
  <si>
    <t>农林水支出</t>
  </si>
  <si>
    <t>一、农业</t>
  </si>
  <si>
    <t>（二）动物防疫</t>
  </si>
  <si>
    <t xml:space="preserve">  动物防疫员工资奖励</t>
  </si>
  <si>
    <t xml:space="preserve">  疫情测报、防疫物资、消毒点养护</t>
  </si>
  <si>
    <t xml:space="preserve">  疫病扑杀补助</t>
  </si>
  <si>
    <t>（三）植物防治</t>
  </si>
  <si>
    <t xml:space="preserve">  松线虫病防治</t>
  </si>
  <si>
    <t xml:space="preserve">  其他植物防疫</t>
  </si>
  <si>
    <t>（四）渔业</t>
  </si>
  <si>
    <t xml:space="preserve">  渔业工作经费</t>
  </si>
  <si>
    <t xml:space="preserve">  鱼类无害化处理</t>
  </si>
  <si>
    <t>（五）其他农业</t>
  </si>
  <si>
    <t xml:space="preserve">  “三资”人员</t>
  </si>
  <si>
    <t xml:space="preserve">  经发办文员</t>
  </si>
  <si>
    <t xml:space="preserve">  “三资”管理经费</t>
  </si>
  <si>
    <t xml:space="preserve">  农产品质量安全</t>
  </si>
  <si>
    <t xml:space="preserve">  培训、管理</t>
  </si>
  <si>
    <t xml:space="preserve">  种粮直补</t>
  </si>
  <si>
    <t xml:space="preserve">  粮食功能区管护</t>
  </si>
  <si>
    <t xml:space="preserve">  土地承包确权工作</t>
  </si>
  <si>
    <t xml:space="preserve">  农经报表上报</t>
  </si>
  <si>
    <t xml:space="preserve">  大塘里油菜种植补贴</t>
  </si>
  <si>
    <t>二、林业</t>
  </si>
  <si>
    <t>（二）森林防火</t>
  </si>
  <si>
    <t>（三）绿化彩化</t>
  </si>
  <si>
    <t xml:space="preserve">  1.竹盖线两侧绿化工程（一段）</t>
  </si>
  <si>
    <t>续建</t>
  </si>
  <si>
    <t xml:space="preserve">  2.竹盖线两侧绿化工程（二段）</t>
  </si>
  <si>
    <t xml:space="preserve">  3.竹盖线两侧绿化工程（三段）</t>
  </si>
  <si>
    <t xml:space="preserve">  4.花坞溪沿线绿化工程（一段）</t>
  </si>
  <si>
    <t xml:space="preserve">  5.花坞溪沿线绿化工程（二段）</t>
  </si>
  <si>
    <t xml:space="preserve">  6.下呈工业区绿化养护</t>
  </si>
  <si>
    <t>（四）杨家岭小岛绿化补助</t>
  </si>
  <si>
    <t>（五）茅陶塘土地租赁费</t>
  </si>
  <si>
    <t>三、水利</t>
  </si>
  <si>
    <t>（二）海塘管理站人员工资</t>
  </si>
  <si>
    <t>（三）河道巡查员工资</t>
  </si>
  <si>
    <t>（四）水利维护、管理经费</t>
  </si>
  <si>
    <t xml:space="preserve">  1.河道长效保洁</t>
  </si>
  <si>
    <t>2017未结4万</t>
  </si>
  <si>
    <t xml:space="preserve">  2.水库山塘巡查员费</t>
  </si>
  <si>
    <t>2017、2018</t>
  </si>
  <si>
    <t xml:space="preserve">  3.海塘养护巡查（含水闸）</t>
  </si>
  <si>
    <t xml:space="preserve">  4.防汛抗台经费</t>
  </si>
  <si>
    <t xml:space="preserve">  5.塘头闸管护</t>
  </si>
  <si>
    <t xml:space="preserve">  6.水库山塘标准化管理费</t>
  </si>
  <si>
    <t xml:space="preserve">  7.海塘标准化建设费用</t>
  </si>
  <si>
    <t xml:space="preserve">  8.海塘维修经费</t>
  </si>
  <si>
    <t>（五）五水共治工作经费（非工程类）</t>
  </si>
  <si>
    <t>（六）滩长制</t>
  </si>
  <si>
    <t>（七）水利工程</t>
  </si>
  <si>
    <t xml:space="preserve">  1.花坞溪（三期）整治工程</t>
  </si>
  <si>
    <t xml:space="preserve">  2.沙山盐场闸纳排闸重建工程</t>
  </si>
  <si>
    <t xml:space="preserve">  3.白璧村双孔闸重建工程</t>
  </si>
  <si>
    <t>市财政已补到位</t>
  </si>
  <si>
    <t xml:space="preserve">  4.老浦头河及其支河疏浚工程</t>
  </si>
  <si>
    <t>先付后补9元/方</t>
  </si>
  <si>
    <t xml:space="preserve">  5.沙山塘加固工程（沙山塘内坡修复工程）</t>
  </si>
  <si>
    <t>生态公司</t>
  </si>
  <si>
    <t xml:space="preserve">  6.花坞溪小流域（017）标准小流域水土流失综合治理工程</t>
  </si>
  <si>
    <t xml:space="preserve">  7.白牛皮村灌溉工程</t>
  </si>
  <si>
    <t xml:space="preserve">  8.革新塘闸改造工程</t>
  </si>
  <si>
    <t>新建，按90%补助</t>
  </si>
  <si>
    <t xml:space="preserve">  9.洋呈溪（二期）整治工程</t>
  </si>
  <si>
    <t xml:space="preserve">  10.沙山河道疏浚补助款</t>
  </si>
  <si>
    <t>已到位</t>
  </si>
  <si>
    <t xml:space="preserve">  11.白璧小坑塘河道疏浚补助款</t>
  </si>
  <si>
    <t xml:space="preserve">  12.蒋山村高效节水灌溉工程</t>
  </si>
  <si>
    <t>金地家庭农场</t>
  </si>
  <si>
    <t xml:space="preserve">  13.蒋山大岩头高效节水灌溉工程</t>
  </si>
  <si>
    <t>桔都家庭农场</t>
  </si>
  <si>
    <t xml:space="preserve">  14.下楼村河道疏浚补助</t>
  </si>
  <si>
    <t>预估</t>
  </si>
  <si>
    <t xml:space="preserve">  15.东门头村河道疏浚补助</t>
  </si>
  <si>
    <t xml:space="preserve">  16.蒋山、小坞根河道疏浚补助</t>
  </si>
  <si>
    <t xml:space="preserve">  17.西山下河疏浚费</t>
  </si>
  <si>
    <t>约8万</t>
  </si>
  <si>
    <t xml:space="preserve">  18.海塘标准化修复工程款</t>
  </si>
  <si>
    <t>四、农村综合改革</t>
  </si>
  <si>
    <t>（一）对村级一事一议的补助</t>
  </si>
  <si>
    <t xml:space="preserve">  1.村便民服务中心代办员补贴</t>
  </si>
  <si>
    <t xml:space="preserve">  2.村邮站</t>
  </si>
  <si>
    <t xml:space="preserve">  3.一事一议工程</t>
  </si>
  <si>
    <t xml:space="preserve">   东里“一事一议”道路硬化工程</t>
  </si>
  <si>
    <t xml:space="preserve">   沙山“一事一议”道路硬化工程</t>
  </si>
  <si>
    <t xml:space="preserve">   东门头村“一事一议”道路硬化工程1</t>
  </si>
  <si>
    <t xml:space="preserve">   东门头村“一事一议”道路硬化工程2</t>
  </si>
  <si>
    <t xml:space="preserve">   白璧“一事一议”道路硬化工程</t>
  </si>
  <si>
    <t xml:space="preserve">   坑潘“一事一议”道路硬化及铺装工程</t>
  </si>
  <si>
    <t xml:space="preserve">   洋呈“一事一议”道路硬化</t>
  </si>
  <si>
    <t>（二）对村居委员会和党支部补助</t>
  </si>
  <si>
    <t xml:space="preserve">  1.村居主要干部报酬</t>
  </si>
  <si>
    <t xml:space="preserve">  2.村居离任、退职主要干部补助</t>
  </si>
  <si>
    <t>（三）镇便民服务中心</t>
  </si>
  <si>
    <t xml:space="preserve">  1.运行经费</t>
  </si>
  <si>
    <t>水、电费等</t>
  </si>
  <si>
    <t xml:space="preserve">  2.镇综合便民办公场所项目</t>
  </si>
  <si>
    <t xml:space="preserve">  3.“最多跑一次”改革办公费用</t>
  </si>
  <si>
    <t>交通运输支出</t>
  </si>
  <si>
    <t xml:space="preserve">  1.公交线路补贴</t>
  </si>
  <si>
    <t xml:space="preserve">  2.美丽公路（西里段）</t>
  </si>
  <si>
    <t xml:space="preserve">  3.农村公路大中修、隐患点治理</t>
  </si>
  <si>
    <t xml:space="preserve">  4.疏港公路</t>
  </si>
  <si>
    <t xml:space="preserve">   疏港公路拆迁</t>
  </si>
  <si>
    <t xml:space="preserve">   疏港公路安置小区配套设施费</t>
  </si>
  <si>
    <t xml:space="preserve">   疏港公路工业区出口及白牛皮出口</t>
  </si>
  <si>
    <t xml:space="preserve">  5.农村公路养护站建设</t>
  </si>
  <si>
    <t xml:space="preserve">  6.两站两员</t>
  </si>
  <si>
    <t xml:space="preserve">  7.交管站办案区改造</t>
  </si>
  <si>
    <t xml:space="preserve">  8.台州市级示范镇美丽公路建设</t>
  </si>
  <si>
    <t xml:space="preserve">  9.交通治堵</t>
  </si>
  <si>
    <t xml:space="preserve">   停车场</t>
  </si>
  <si>
    <t xml:space="preserve">   房屋拆迁安置6间</t>
  </si>
  <si>
    <t>资源勘探信息等支出</t>
  </si>
  <si>
    <t>一、安全生产监管</t>
  </si>
  <si>
    <t xml:space="preserve">  1.事业运行经费</t>
  </si>
  <si>
    <t xml:space="preserve">  2.安全生产月活动宣传经费</t>
  </si>
  <si>
    <t xml:space="preserve">  3.安全生产执法装备</t>
  </si>
  <si>
    <t xml:space="preserve">  4.安监内勤工资</t>
  </si>
  <si>
    <t>二、支持中小企业发展和管理支出</t>
  </si>
  <si>
    <t xml:space="preserve">  2.个转企补助</t>
  </si>
  <si>
    <t xml:space="preserve">  3.企业管理</t>
  </si>
  <si>
    <t xml:space="preserve">  4.发明专利及科技型中小企业申报经费</t>
  </si>
  <si>
    <t xml:space="preserve">  5.第四次经济普查专项经费</t>
  </si>
  <si>
    <t xml:space="preserve">  6.下呈工业区入镇口道路硬化</t>
  </si>
  <si>
    <t xml:space="preserve">  7.下呈工业区至污水厂纳管工程（包括设计、监理、政策处理）</t>
  </si>
  <si>
    <t xml:space="preserve">  8.下呈工业区（竹盖线）围墙工程</t>
  </si>
  <si>
    <t>商业服务业等支出</t>
  </si>
  <si>
    <t>一、其他商业服务业等事务</t>
  </si>
  <si>
    <t xml:space="preserve">  2018服务业进规入库奖补</t>
  </si>
  <si>
    <t xml:space="preserve">  红树林管护</t>
  </si>
  <si>
    <t>二、旅游业管理与服务</t>
  </si>
  <si>
    <t>（一）旅游业管理费用</t>
  </si>
  <si>
    <t xml:space="preserve">  1.旅游办人员工资奖金</t>
  </si>
  <si>
    <t xml:space="preserve">  2.旅游营销管理</t>
  </si>
  <si>
    <t xml:space="preserve">  3.旅游节文化活动</t>
  </si>
  <si>
    <t>（二）全域旅游标志标识</t>
  </si>
  <si>
    <t>（三）工程</t>
  </si>
  <si>
    <t xml:space="preserve">  1.红色系列纪念设施维修工程</t>
  </si>
  <si>
    <t xml:space="preserve">  2.大塘湿地项目配套设施等</t>
  </si>
  <si>
    <t xml:space="preserve">  3.坞根环山漫步道</t>
  </si>
  <si>
    <t>预计12公里</t>
  </si>
  <si>
    <t>（四）旅游景区村庄创建</t>
  </si>
  <si>
    <t xml:space="preserve">  旅游公厕</t>
  </si>
  <si>
    <t xml:space="preserve">  基础设施建设</t>
  </si>
  <si>
    <t>下呈、 西山下、坑潘、东门、白璧、洋呈6个</t>
  </si>
  <si>
    <t xml:space="preserve">  前期费用</t>
  </si>
  <si>
    <t>招投标等</t>
  </si>
  <si>
    <t>国防</t>
  </si>
  <si>
    <t>一、民兵/预备役部队</t>
  </si>
  <si>
    <t xml:space="preserve">  1.民兵训练、点验、整组建设</t>
  </si>
  <si>
    <t xml:space="preserve">  2.民兵基层规范化、党支部建设</t>
  </si>
  <si>
    <t xml:space="preserve">  3.战备库物资补充</t>
  </si>
  <si>
    <t>二、征兵工作</t>
  </si>
  <si>
    <t xml:space="preserve">  1.征兵宣传、政策培训</t>
  </si>
  <si>
    <t xml:space="preserve">  2.征兵体检</t>
  </si>
  <si>
    <t xml:space="preserve">  3.征兵政审</t>
  </si>
  <si>
    <t xml:space="preserve">  4.部队回访</t>
  </si>
  <si>
    <t xml:space="preserve"> 三、其他国防支出</t>
  </si>
  <si>
    <t xml:space="preserve">  1.国防教育（各类宣传及宣讲）</t>
  </si>
  <si>
    <t xml:space="preserve">  2.节日慰问和座谈会</t>
  </si>
  <si>
    <t>其他支出</t>
  </si>
  <si>
    <t xml:space="preserve">  1.借款利息</t>
  </si>
  <si>
    <t xml:space="preserve">  2.租赁承包所得缴纳税费</t>
  </si>
  <si>
    <t>预备费</t>
  </si>
  <si>
    <t>表十二</t>
  </si>
  <si>
    <t>2018年坞根镇采购预算汇总表</t>
  </si>
  <si>
    <t>单位:元</t>
  </si>
  <si>
    <t>单位代码</t>
  </si>
  <si>
    <t>单位名称(支出项目)</t>
  </si>
  <si>
    <t>采购项目</t>
  </si>
  <si>
    <t>采购目录</t>
  </si>
  <si>
    <t>采购类型</t>
  </si>
  <si>
    <t>数量</t>
  </si>
  <si>
    <t>计量单位</t>
  </si>
  <si>
    <t>单价</t>
  </si>
  <si>
    <t>公共财政预算拨款收入</t>
  </si>
  <si>
    <t>省补收入</t>
  </si>
  <si>
    <t>专户收入</t>
  </si>
  <si>
    <t>政府性基 金预算拨 款</t>
  </si>
  <si>
    <t>其他收入</t>
  </si>
  <si>
    <t>上年结转</t>
  </si>
  <si>
    <t>地方政府 债券收入</t>
  </si>
  <si>
    <t>731600</t>
  </si>
  <si>
    <t>坞根镇人民政府</t>
  </si>
  <si>
    <t>台式计算机</t>
  </si>
  <si>
    <t>A02010104</t>
  </si>
  <si>
    <t>政府集中采购</t>
  </si>
  <si>
    <t>台</t>
  </si>
  <si>
    <t>立式空调</t>
  </si>
  <si>
    <t>A0206180203</t>
  </si>
  <si>
    <t>壁挂空调</t>
  </si>
  <si>
    <t>打印机</t>
  </si>
  <si>
    <t>A02010601</t>
  </si>
  <si>
    <t>一体机</t>
  </si>
  <si>
    <t>A020204</t>
  </si>
  <si>
    <t>表十三</t>
  </si>
  <si>
    <t>“三公”经费、会议费、培训费预算与执行对比表</t>
  </si>
  <si>
    <t>单位:温岭市  镇</t>
  </si>
  <si>
    <t>单位名称</t>
  </si>
  <si>
    <t>公务接待费</t>
  </si>
  <si>
    <t>公务用车购置及运行费</t>
  </si>
  <si>
    <t>因公出国（境）费</t>
  </si>
  <si>
    <t>三公经费合计</t>
  </si>
  <si>
    <t>会议费</t>
  </si>
  <si>
    <t>培训费</t>
  </si>
  <si>
    <t>“三公”经费及会议培训费</t>
  </si>
  <si>
    <t>备  注</t>
  </si>
  <si>
    <t>2017年预算执行率</t>
  </si>
  <si>
    <t>2018年         预算数</t>
  </si>
  <si>
    <t>现有车辆数</t>
  </si>
  <si>
    <t>核编车辆数</t>
  </si>
  <si>
    <t>2018年预算数与2017年预算数同比增减</t>
  </si>
  <si>
    <t>2018年预算数与2017年执行数增减</t>
  </si>
  <si>
    <t>总额</t>
  </si>
  <si>
    <t>其中：2018年计划购置车辆数及费用</t>
  </si>
  <si>
    <t>坞根镇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</si>
</sst>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%"/>
    <numFmt numFmtId="179" formatCode="0.00_ "/>
    <numFmt numFmtId="180" formatCode="0.00_);[Red]\(0.00\)"/>
  </numFmts>
  <fonts count="39">
    <font>
      <sz val="12"/>
      <name val="宋体"/>
      <family val="0"/>
    </font>
    <font>
      <sz val="18"/>
      <color indexed="8"/>
      <name val="黑体"/>
      <family val="3"/>
    </font>
    <font>
      <sz val="18"/>
      <color indexed="8"/>
      <name val="方正大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方正大标宋简体"/>
      <family val="0"/>
    </font>
    <font>
      <sz val="11"/>
      <color indexed="8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8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6" fillId="0" borderId="4" applyNumberFormat="0" applyFill="0" applyAlignment="0" applyProtection="0"/>
    <xf numFmtId="0" fontId="24" fillId="8" borderId="0" applyNumberFormat="0" applyBorder="0" applyAlignment="0" applyProtection="0"/>
    <xf numFmtId="0" fontId="34" fillId="0" borderId="5" applyNumberFormat="0" applyFill="0" applyAlignment="0" applyProtection="0"/>
    <xf numFmtId="0" fontId="24" fillId="9" borderId="0" applyNumberFormat="0" applyBorder="0" applyAlignment="0" applyProtection="0"/>
    <xf numFmtId="0" fontId="38" fillId="10" borderId="6" applyNumberFormat="0" applyAlignment="0" applyProtection="0"/>
    <xf numFmtId="0" fontId="27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24" fillId="12" borderId="0" applyNumberFormat="0" applyBorder="0" applyAlignment="0" applyProtection="0"/>
    <xf numFmtId="0" fontId="30" fillId="0" borderId="8" applyNumberFormat="0" applyFill="0" applyAlignment="0" applyProtection="0"/>
    <xf numFmtId="0" fontId="37" fillId="0" borderId="9" applyNumberFormat="0" applyFill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7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</cellStyleXfs>
  <cellXfs count="18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78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7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left" vertical="center" wrapText="1" indent="4"/>
    </xf>
    <xf numFmtId="0" fontId="10" fillId="24" borderId="11" xfId="0" applyFont="1" applyFill="1" applyBorder="1" applyAlignment="1">
      <alignment horizontal="left" vertical="center" wrapText="1" indent="1"/>
    </xf>
    <xf numFmtId="0" fontId="10" fillId="24" borderId="1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3" fontId="12" fillId="0" borderId="0" xfId="22" applyFont="1" applyFill="1" applyAlignment="1" applyProtection="1">
      <alignment horizontal="left" vertical="center" wrapText="1"/>
      <protection locked="0"/>
    </xf>
    <xf numFmtId="43" fontId="0" fillId="0" borderId="0" xfId="22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80" fontId="14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0" fillId="0" borderId="0" xfId="45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12" fillId="0" borderId="0" xfId="45" applyFont="1" applyAlignment="1">
      <alignment horizontal="center" vertical="center" wrapText="1"/>
      <protection/>
    </xf>
    <xf numFmtId="0" fontId="0" fillId="0" borderId="0" xfId="45" applyAlignment="1">
      <alignment horizontal="center" vertical="center" wrapText="1"/>
      <protection/>
    </xf>
    <xf numFmtId="0" fontId="0" fillId="0" borderId="0" xfId="45" applyAlignment="1">
      <alignment horizontal="left" vertical="center" wrapText="1"/>
      <protection/>
    </xf>
    <xf numFmtId="0" fontId="0" fillId="0" borderId="0" xfId="45" applyFont="1" applyAlignment="1" applyProtection="1">
      <alignment vertical="center" wrapText="1"/>
      <protection locked="0"/>
    </xf>
    <xf numFmtId="43" fontId="12" fillId="0" borderId="0" xfId="22" applyFont="1" applyAlignment="1" applyProtection="1">
      <alignment horizontal="right" vertical="center" wrapText="1"/>
      <protection locked="0"/>
    </xf>
    <xf numFmtId="43" fontId="0" fillId="0" borderId="0" xfId="22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45" applyFont="1" applyBorder="1" applyAlignment="1">
      <alignment horizontal="center" vertical="center" wrapText="1"/>
      <protection/>
    </xf>
    <xf numFmtId="0" fontId="12" fillId="0" borderId="0" xfId="45" applyFont="1" applyBorder="1" applyAlignment="1" applyProtection="1">
      <alignment horizontal="left" vertical="center" wrapText="1"/>
      <protection locked="0"/>
    </xf>
    <xf numFmtId="43" fontId="0" fillId="0" borderId="0" xfId="22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1" xfId="45" applyFont="1" applyBorder="1" applyAlignment="1">
      <alignment horizontal="center" vertical="center" wrapText="1"/>
      <protection/>
    </xf>
    <xf numFmtId="0" fontId="0" fillId="0" borderId="11" xfId="45" applyBorder="1" applyAlignment="1">
      <alignment horizontal="center" vertical="center" wrapText="1"/>
      <protection/>
    </xf>
    <xf numFmtId="0" fontId="12" fillId="0" borderId="0" xfId="45" applyFont="1" applyBorder="1" applyAlignment="1">
      <alignment horizontal="center" vertical="center" wrapText="1"/>
      <protection/>
    </xf>
    <xf numFmtId="43" fontId="12" fillId="0" borderId="0" xfId="22" applyFont="1" applyBorder="1" applyAlignment="1">
      <alignment horizontal="right" vertical="center"/>
    </xf>
    <xf numFmtId="0" fontId="12" fillId="0" borderId="11" xfId="45" applyFont="1" applyBorder="1" applyAlignment="1">
      <alignment vertical="center" wrapText="1"/>
      <protection/>
    </xf>
    <xf numFmtId="0" fontId="12" fillId="0" borderId="11" xfId="45" applyFont="1" applyBorder="1" applyAlignment="1">
      <alignment horizontal="left" vertical="center" wrapText="1"/>
      <protection/>
    </xf>
    <xf numFmtId="0" fontId="0" fillId="0" borderId="11" xfId="45" applyBorder="1" applyAlignment="1">
      <alignment horizontal="left" vertical="center" wrapText="1"/>
      <protection/>
    </xf>
    <xf numFmtId="0" fontId="0" fillId="0" borderId="0" xfId="45" applyBorder="1" applyAlignment="1">
      <alignment horizontal="left" vertical="center" wrapText="1"/>
      <protection/>
    </xf>
    <xf numFmtId="0" fontId="12" fillId="0" borderId="0" xfId="45" applyFont="1" applyBorder="1" applyAlignment="1">
      <alignment horizontal="left" vertical="center" wrapText="1"/>
      <protection/>
    </xf>
    <xf numFmtId="0" fontId="12" fillId="0" borderId="0" xfId="45" applyFont="1" applyBorder="1" applyAlignment="1">
      <alignment vertical="center" wrapText="1"/>
      <protection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3" fontId="12" fillId="0" borderId="0" xfId="22" applyFont="1" applyAlignment="1">
      <alignment horizontal="right" vertical="center"/>
    </xf>
    <xf numFmtId="0" fontId="18" fillId="0" borderId="11" xfId="45" applyFont="1" applyBorder="1" applyAlignment="1" applyProtection="1">
      <alignment horizontal="center" vertical="center" wrapText="1"/>
      <protection locked="0"/>
    </xf>
    <xf numFmtId="43" fontId="18" fillId="0" borderId="11" xfId="22" applyFont="1" applyBorder="1" applyAlignment="1" applyProtection="1">
      <alignment horizontal="center" vertical="center" wrapText="1"/>
      <protection locked="0"/>
    </xf>
    <xf numFmtId="0" fontId="18" fillId="0" borderId="11" xfId="45" applyFont="1" applyBorder="1" applyAlignment="1" applyProtection="1">
      <alignment horizontal="center" vertical="center"/>
      <protection locked="0"/>
    </xf>
    <xf numFmtId="0" fontId="19" fillId="0" borderId="11" xfId="45" applyFont="1" applyBorder="1" applyAlignment="1" applyProtection="1">
      <alignment horizontal="left" vertical="center" wrapText="1"/>
      <protection locked="0"/>
    </xf>
    <xf numFmtId="43" fontId="18" fillId="0" borderId="11" xfId="22" applyFont="1" applyBorder="1" applyAlignment="1" applyProtection="1">
      <alignment vertical="center" wrapText="1"/>
      <protection/>
    </xf>
    <xf numFmtId="0" fontId="18" fillId="0" borderId="14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45" applyFont="1" applyBorder="1" applyAlignment="1" applyProtection="1">
      <alignment vertical="center" wrapText="1"/>
      <protection locked="0"/>
    </xf>
    <xf numFmtId="43" fontId="18" fillId="0" borderId="11" xfId="22" applyFont="1" applyBorder="1" applyAlignment="1" applyProtection="1">
      <alignment vertical="center" wrapText="1"/>
      <protection locked="0"/>
    </xf>
    <xf numFmtId="0" fontId="18" fillId="0" borderId="14" xfId="0" applyFont="1" applyBorder="1" applyAlignment="1">
      <alignment vertical="center"/>
    </xf>
    <xf numFmtId="0" fontId="18" fillId="0" borderId="11" xfId="45" applyFont="1" applyBorder="1" applyAlignment="1" applyProtection="1">
      <alignment vertical="center" wrapText="1"/>
      <protection locked="0"/>
    </xf>
    <xf numFmtId="43" fontId="18" fillId="0" borderId="11" xfId="22" applyFont="1" applyFill="1" applyBorder="1" applyAlignment="1" applyProtection="1">
      <alignment vertical="center" wrapText="1"/>
      <protection locked="0"/>
    </xf>
    <xf numFmtId="0" fontId="12" fillId="0" borderId="11" xfId="45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vertical="center"/>
    </xf>
    <xf numFmtId="0" fontId="12" fillId="0" borderId="11" xfId="45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43" fontId="19" fillId="0" borderId="11" xfId="22" applyFont="1" applyBorder="1" applyAlignment="1" applyProtection="1">
      <alignment horizontal="center" vertical="center" wrapText="1"/>
      <protection locked="0"/>
    </xf>
    <xf numFmtId="43" fontId="18" fillId="0" borderId="11" xfId="22" applyFont="1" applyBorder="1" applyAlignment="1">
      <alignment vertical="center" wrapText="1"/>
    </xf>
    <xf numFmtId="0" fontId="19" fillId="0" borderId="12" xfId="45" applyFont="1" applyBorder="1" applyAlignment="1" applyProtection="1">
      <alignment horizontal="center" vertical="center" wrapText="1"/>
      <protection locked="0"/>
    </xf>
    <xf numFmtId="43" fontId="18" fillId="0" borderId="12" xfId="22" applyFont="1" applyBorder="1" applyAlignment="1" applyProtection="1">
      <alignment horizontal="right" vertical="center" wrapText="1"/>
      <protection locked="0"/>
    </xf>
    <xf numFmtId="43" fontId="18" fillId="0" borderId="12" xfId="22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1" xfId="45" applyFont="1" applyBorder="1" applyAlignment="1" applyProtection="1">
      <alignment horizontal="center" vertical="center" wrapText="1"/>
      <protection locked="0"/>
    </xf>
    <xf numFmtId="43" fontId="18" fillId="0" borderId="11" xfId="22" applyFont="1" applyBorder="1" applyAlignment="1" applyProtection="1">
      <alignment horizontal="right" vertical="center" wrapText="1"/>
      <protection locked="0"/>
    </xf>
    <xf numFmtId="43" fontId="18" fillId="0" borderId="11" xfId="22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43" fontId="0" fillId="0" borderId="0" xfId="22" applyFont="1" applyAlignment="1">
      <alignment horizontal="left" vertical="center"/>
    </xf>
    <xf numFmtId="180" fontId="0" fillId="0" borderId="0" xfId="0" applyNumberFormat="1" applyFont="1" applyAlignment="1">
      <alignment vertical="center"/>
    </xf>
    <xf numFmtId="43" fontId="0" fillId="0" borderId="10" xfId="22" applyFont="1" applyBorder="1" applyAlignment="1">
      <alignment horizontal="left" vertical="center" wrapText="1"/>
    </xf>
    <xf numFmtId="0" fontId="0" fillId="0" borderId="11" xfId="45" applyFont="1" applyBorder="1" applyAlignment="1" applyProtection="1">
      <alignment horizontal="center" vertical="center" wrapText="1"/>
      <protection locked="0"/>
    </xf>
    <xf numFmtId="43" fontId="0" fillId="0" borderId="11" xfId="22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3" fontId="0" fillId="0" borderId="11" xfId="22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0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43" fontId="0" fillId="0" borderId="11" xfId="22" applyFont="1" applyBorder="1" applyAlignment="1">
      <alignment vertical="center"/>
    </xf>
    <xf numFmtId="0" fontId="0" fillId="0" borderId="0" xfId="45" applyFont="1" applyAlignment="1" applyProtection="1">
      <alignment vertical="center"/>
      <protection locked="0"/>
    </xf>
    <xf numFmtId="0" fontId="0" fillId="0" borderId="10" xfId="45" applyFont="1" applyBorder="1" applyAlignment="1">
      <alignment horizontal="right" vertical="center"/>
      <protection/>
    </xf>
    <xf numFmtId="43" fontId="18" fillId="0" borderId="11" xfId="22" applyFont="1" applyBorder="1" applyAlignment="1">
      <alignment horizontal="center" vertical="center" wrapText="1"/>
    </xf>
    <xf numFmtId="180" fontId="18" fillId="0" borderId="11" xfId="0" applyNumberFormat="1" applyFont="1" applyBorder="1" applyAlignment="1">
      <alignment horizontal="center" vertical="center" wrapText="1"/>
    </xf>
    <xf numFmtId="0" fontId="14" fillId="0" borderId="11" xfId="45" applyFont="1" applyBorder="1" applyAlignment="1" applyProtection="1">
      <alignment horizontal="left" vertical="center" wrapText="1"/>
      <protection locked="0"/>
    </xf>
    <xf numFmtId="179" fontId="12" fillId="0" borderId="11" xfId="45" applyNumberFormat="1" applyFont="1" applyBorder="1" applyAlignment="1" applyProtection="1">
      <alignment horizontal="right" vertical="center" wrapText="1"/>
      <protection/>
    </xf>
    <xf numFmtId="179" fontId="12" fillId="0" borderId="11" xfId="45" applyNumberFormat="1" applyFont="1" applyBorder="1" applyAlignment="1" applyProtection="1">
      <alignment vertical="center" wrapText="1"/>
      <protection/>
    </xf>
    <xf numFmtId="0" fontId="0" fillId="0" borderId="11" xfId="0" applyFont="1" applyBorder="1" applyAlignment="1">
      <alignment vertical="center"/>
    </xf>
    <xf numFmtId="0" fontId="14" fillId="0" borderId="11" xfId="45" applyFont="1" applyBorder="1" applyAlignment="1" applyProtection="1">
      <alignment vertical="center" wrapText="1"/>
      <protection locked="0"/>
    </xf>
    <xf numFmtId="179" fontId="12" fillId="0" borderId="11" xfId="45" applyNumberFormat="1" applyFont="1" applyBorder="1" applyAlignment="1" applyProtection="1">
      <alignment vertical="center" wrapText="1"/>
      <protection locked="0"/>
    </xf>
    <xf numFmtId="179" fontId="12" fillId="0" borderId="11" xfId="45" applyNumberFormat="1" applyFont="1" applyFill="1" applyBorder="1" applyAlignment="1" applyProtection="1">
      <alignment vertical="center" wrapText="1"/>
      <protection locked="0"/>
    </xf>
    <xf numFmtId="0" fontId="12" fillId="0" borderId="11" xfId="45" applyFont="1" applyBorder="1" applyAlignment="1" applyProtection="1">
      <alignment horizontal="center" vertical="center" wrapText="1"/>
      <protection locked="0"/>
    </xf>
    <xf numFmtId="179" fontId="12" fillId="0" borderId="11" xfId="45" applyNumberFormat="1" applyFont="1" applyBorder="1" applyAlignment="1" applyProtection="1">
      <alignment horizontal="right" vertical="center" wrapText="1"/>
      <protection locked="0"/>
    </xf>
    <xf numFmtId="179" fontId="12" fillId="0" borderId="11" xfId="45" applyNumberFormat="1" applyFont="1" applyBorder="1" applyAlignment="1" applyProtection="1">
      <alignment horizontal="center" vertical="center" wrapText="1"/>
      <protection locked="0"/>
    </xf>
    <xf numFmtId="179" fontId="14" fillId="0" borderId="11" xfId="45" applyNumberFormat="1" applyFont="1" applyBorder="1" applyAlignment="1" applyProtection="1">
      <alignment vertical="center" wrapText="1"/>
      <protection/>
    </xf>
    <xf numFmtId="0" fontId="17" fillId="0" borderId="0" xfId="0" applyFont="1" applyAlignment="1">
      <alignment horizontal="center" vertical="center" wrapText="1"/>
    </xf>
    <xf numFmtId="43" fontId="0" fillId="0" borderId="0" xfId="22" applyFont="1" applyBorder="1" applyAlignment="1">
      <alignment horizontal="right" vertical="center" wrapText="1"/>
    </xf>
    <xf numFmtId="10" fontId="0" fillId="0" borderId="0" xfId="22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43" fontId="12" fillId="0" borderId="11" xfId="22" applyFont="1" applyBorder="1" applyAlignment="1" applyProtection="1">
      <alignment horizontal="center" vertical="center" wrapText="1"/>
      <protection locked="0"/>
    </xf>
    <xf numFmtId="10" fontId="12" fillId="0" borderId="11" xfId="22" applyNumberFormat="1" applyFont="1" applyBorder="1" applyAlignment="1" applyProtection="1">
      <alignment horizontal="center" vertical="center" wrapText="1"/>
      <protection locked="0"/>
    </xf>
    <xf numFmtId="0" fontId="14" fillId="0" borderId="11" xfId="45" applyFont="1" applyBorder="1" applyAlignment="1" applyProtection="1">
      <alignment horizontal="center" vertical="center" wrapText="1"/>
      <protection locked="0"/>
    </xf>
    <xf numFmtId="43" fontId="14" fillId="0" borderId="11" xfId="22" applyFont="1" applyBorder="1" applyAlignment="1" applyProtection="1">
      <alignment horizontal="right" vertical="center" wrapText="1"/>
      <protection/>
    </xf>
    <xf numFmtId="10" fontId="14" fillId="0" borderId="11" xfId="22" applyNumberFormat="1" applyFont="1" applyBorder="1" applyAlignment="1" applyProtection="1">
      <alignment horizontal="right" vertical="center" wrapText="1"/>
      <protection/>
    </xf>
    <xf numFmtId="43" fontId="14" fillId="0" borderId="11" xfId="22" applyFont="1" applyBorder="1" applyAlignment="1">
      <alignment vertical="center" wrapText="1"/>
    </xf>
    <xf numFmtId="43" fontId="12" fillId="0" borderId="11" xfId="22" applyFont="1" applyBorder="1" applyAlignment="1" applyProtection="1">
      <alignment horizontal="right" vertical="center" wrapText="1"/>
      <protection/>
    </xf>
    <xf numFmtId="43" fontId="12" fillId="0" borderId="11" xfId="22" applyNumberFormat="1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1" xfId="22" applyNumberFormat="1" applyFont="1" applyBorder="1" applyAlignment="1" applyProtection="1">
      <alignment horizontal="right" vertical="center" wrapText="1"/>
      <protection/>
    </xf>
    <xf numFmtId="43" fontId="20" fillId="0" borderId="11" xfId="22" applyFont="1" applyBorder="1" applyAlignment="1" applyProtection="1">
      <alignment horizontal="right" vertical="center" wrapText="1"/>
      <protection locked="0"/>
    </xf>
    <xf numFmtId="0" fontId="12" fillId="0" borderId="11" xfId="0" applyFont="1" applyBorder="1" applyAlignment="1">
      <alignment vertical="center" wrapText="1"/>
    </xf>
    <xf numFmtId="43" fontId="12" fillId="0" borderId="11" xfId="22" applyFont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vertical="center"/>
    </xf>
    <xf numFmtId="0" fontId="12" fillId="0" borderId="11" xfId="45" applyFont="1" applyFill="1" applyBorder="1" applyAlignment="1" applyProtection="1">
      <alignment vertical="center" wrapText="1"/>
      <protection locked="0"/>
    </xf>
    <xf numFmtId="10" fontId="12" fillId="0" borderId="11" xfId="22" applyNumberFormat="1" applyFont="1" applyBorder="1" applyAlignment="1" applyProtection="1">
      <alignment horizontal="right" vertical="center" wrapText="1"/>
      <protection locked="0"/>
    </xf>
    <xf numFmtId="10" fontId="17" fillId="0" borderId="0" xfId="0" applyNumberFormat="1" applyFont="1" applyAlignment="1">
      <alignment horizontal="center" vertical="center" wrapText="1"/>
    </xf>
    <xf numFmtId="43" fontId="0" fillId="0" borderId="10" xfId="22" applyFont="1" applyBorder="1" applyAlignment="1">
      <alignment horizontal="center" vertical="center" wrapText="1"/>
    </xf>
    <xf numFmtId="43" fontId="12" fillId="0" borderId="11" xfId="22" applyFont="1" applyBorder="1" applyAlignment="1">
      <alignment horizontal="center" vertical="center" wrapText="1"/>
    </xf>
    <xf numFmtId="10" fontId="14" fillId="0" borderId="11" xfId="22" applyNumberFormat="1" applyFont="1" applyBorder="1" applyAlignment="1">
      <alignment vertical="center" wrapText="1"/>
    </xf>
    <xf numFmtId="43" fontId="12" fillId="0" borderId="11" xfId="22" applyFont="1" applyBorder="1" applyAlignment="1">
      <alignment vertical="center" wrapText="1"/>
    </xf>
    <xf numFmtId="10" fontId="12" fillId="0" borderId="11" xfId="22" applyNumberFormat="1" applyFont="1" applyBorder="1" applyAlignment="1">
      <alignment vertical="center" wrapText="1"/>
    </xf>
    <xf numFmtId="43" fontId="12" fillId="0" borderId="0" xfId="22" applyFont="1" applyAlignment="1">
      <alignment vertical="center" wrapText="1"/>
    </xf>
    <xf numFmtId="10" fontId="12" fillId="0" borderId="0" xfId="22" applyNumberFormat="1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1年泽国镇财政预算收入测算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3年政府采购（专用基金）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D5" sqref="D5"/>
    </sheetView>
  </sheetViews>
  <sheetFormatPr defaultColWidth="9.00390625" defaultRowHeight="14.25"/>
  <cols>
    <col min="1" max="1" width="24.625" style="0" customWidth="1"/>
    <col min="2" max="3" width="12.50390625" style="0" customWidth="1"/>
    <col min="4" max="4" width="13.625" style="0" customWidth="1"/>
    <col min="5" max="5" width="8.375" style="0" customWidth="1"/>
    <col min="6" max="6" width="24.625" style="0" customWidth="1"/>
    <col min="7" max="7" width="12.375" style="0" customWidth="1"/>
    <col min="8" max="8" width="14.00390625" style="0" customWidth="1"/>
    <col min="9" max="9" width="6.625" style="0" customWidth="1"/>
    <col min="10" max="10" width="8.375" style="0" customWidth="1"/>
  </cols>
  <sheetData>
    <row r="1" ht="14.25">
      <c r="A1" s="79" t="s">
        <v>0</v>
      </c>
    </row>
    <row r="2" spans="1:10" ht="22.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77"/>
    </row>
    <row r="3" spans="1:10" ht="14.25">
      <c r="A3" s="76" t="s">
        <v>2</v>
      </c>
      <c r="B3" s="76"/>
      <c r="C3" s="76"/>
      <c r="D3" s="158"/>
      <c r="E3" s="159"/>
      <c r="F3" s="160"/>
      <c r="G3" s="160"/>
      <c r="H3" s="160"/>
      <c r="I3" s="178" t="s">
        <v>3</v>
      </c>
      <c r="J3" s="178"/>
    </row>
    <row r="4" spans="1:10" ht="24">
      <c r="A4" s="153" t="s">
        <v>4</v>
      </c>
      <c r="B4" s="153" t="s">
        <v>5</v>
      </c>
      <c r="C4" s="153" t="s">
        <v>6</v>
      </c>
      <c r="D4" s="161" t="s">
        <v>7</v>
      </c>
      <c r="E4" s="162" t="s">
        <v>8</v>
      </c>
      <c r="F4" s="153" t="s">
        <v>4</v>
      </c>
      <c r="G4" s="153" t="s">
        <v>5</v>
      </c>
      <c r="H4" s="153" t="s">
        <v>6</v>
      </c>
      <c r="I4" s="179" t="s">
        <v>7</v>
      </c>
      <c r="J4" s="162" t="s">
        <v>8</v>
      </c>
    </row>
    <row r="5" spans="1:10" ht="23.25" customHeight="1">
      <c r="A5" s="163" t="s">
        <v>9</v>
      </c>
      <c r="B5" s="164">
        <f>SUM(B6,B7,B8,B9,B14,B18,B24)</f>
        <v>20985.3</v>
      </c>
      <c r="C5" s="164">
        <f>SUM(C6,C7,C8,C9,C14,C18,C24)</f>
        <v>20540.8</v>
      </c>
      <c r="D5" s="164">
        <f>SUM(D6,D7,D8,D9,D14,D18,D24)</f>
        <v>12826.4</v>
      </c>
      <c r="E5" s="165">
        <f>D5/B5</f>
        <v>0.6112087985399304</v>
      </c>
      <c r="F5" s="163" t="s">
        <v>10</v>
      </c>
      <c r="G5" s="166">
        <f>SUM(G6:G15,G16,G17,G18,G19,G20)</f>
        <v>20985.299999999996</v>
      </c>
      <c r="H5" s="166">
        <f>SUM(H6:H15,H16,H17,H18,H19,H20)</f>
        <v>20540.799999999996</v>
      </c>
      <c r="I5" s="166">
        <f>SUM(I6:I15,I16,I17,I18,I19,I20)</f>
        <v>0</v>
      </c>
      <c r="J5" s="180">
        <f>I5/G5</f>
        <v>0</v>
      </c>
    </row>
    <row r="6" spans="1:10" ht="23.25" customHeight="1">
      <c r="A6" s="115" t="s">
        <v>11</v>
      </c>
      <c r="B6" s="115">
        <v>819.6</v>
      </c>
      <c r="C6" s="115">
        <v>819.6</v>
      </c>
      <c r="D6" s="167">
        <v>1291.9</v>
      </c>
      <c r="E6" s="168">
        <f>D6/B6</f>
        <v>1.576256710590532</v>
      </c>
      <c r="F6" s="169" t="s">
        <v>12</v>
      </c>
      <c r="G6" s="169">
        <v>1561</v>
      </c>
      <c r="H6" s="169">
        <v>1630.3</v>
      </c>
      <c r="I6" s="181"/>
      <c r="J6" s="182">
        <f>I6/G6</f>
        <v>0</v>
      </c>
    </row>
    <row r="7" spans="1:10" ht="23.25" customHeight="1">
      <c r="A7" s="113" t="s">
        <v>13</v>
      </c>
      <c r="B7" s="113">
        <v>41.4</v>
      </c>
      <c r="C7" s="113">
        <v>41.4</v>
      </c>
      <c r="D7" s="167">
        <v>41.4</v>
      </c>
      <c r="E7" s="170">
        <f aca="true" t="shared" si="0" ref="E7:E18">D7/B7</f>
        <v>1</v>
      </c>
      <c r="F7" s="169" t="s">
        <v>14</v>
      </c>
      <c r="G7" s="169">
        <v>378.5</v>
      </c>
      <c r="H7" s="169">
        <v>525.3</v>
      </c>
      <c r="I7" s="181"/>
      <c r="J7" s="182">
        <f>I7/G7</f>
        <v>0</v>
      </c>
    </row>
    <row r="8" spans="1:10" ht="23.25" customHeight="1">
      <c r="A8" s="113" t="s">
        <v>15</v>
      </c>
      <c r="B8" s="113">
        <v>20</v>
      </c>
      <c r="C8" s="113">
        <v>20</v>
      </c>
      <c r="D8" s="171">
        <v>200</v>
      </c>
      <c r="E8" s="170">
        <f t="shared" si="0"/>
        <v>10</v>
      </c>
      <c r="F8" s="172" t="s">
        <v>16</v>
      </c>
      <c r="G8" s="169">
        <v>2208</v>
      </c>
      <c r="H8" s="169">
        <v>1204</v>
      </c>
      <c r="I8" s="181"/>
      <c r="J8" s="182">
        <f>I8/G8</f>
        <v>0</v>
      </c>
    </row>
    <row r="9" spans="1:10" ht="23.25" customHeight="1">
      <c r="A9" s="113" t="s">
        <v>17</v>
      </c>
      <c r="B9" s="113">
        <v>2866</v>
      </c>
      <c r="C9" s="113">
        <v>2866</v>
      </c>
      <c r="D9" s="173">
        <v>2116.7</v>
      </c>
      <c r="E9" s="170">
        <f t="shared" si="0"/>
        <v>0.7385554780181437</v>
      </c>
      <c r="F9" s="169" t="s">
        <v>18</v>
      </c>
      <c r="G9" s="169">
        <v>186.7</v>
      </c>
      <c r="H9" s="169">
        <v>142.7</v>
      </c>
      <c r="I9" s="181"/>
      <c r="J9" s="182">
        <f aca="true" t="shared" si="1" ref="J9:J20">I9/G9</f>
        <v>0</v>
      </c>
    </row>
    <row r="10" spans="1:10" ht="23.25" customHeight="1">
      <c r="A10" s="113" t="s">
        <v>19</v>
      </c>
      <c r="B10" s="113">
        <v>1786</v>
      </c>
      <c r="C10" s="113"/>
      <c r="D10" s="173">
        <v>1641.9</v>
      </c>
      <c r="E10" s="170">
        <f t="shared" si="0"/>
        <v>0.9193169092945129</v>
      </c>
      <c r="F10" s="169" t="s">
        <v>20</v>
      </c>
      <c r="G10" s="169">
        <v>1412.6</v>
      </c>
      <c r="H10" s="169">
        <v>1201</v>
      </c>
      <c r="I10" s="181"/>
      <c r="J10" s="182">
        <f t="shared" si="1"/>
        <v>0</v>
      </c>
    </row>
    <row r="11" spans="1:10" ht="23.25" customHeight="1">
      <c r="A11" s="113" t="s">
        <v>21</v>
      </c>
      <c r="B11" s="113">
        <v>10</v>
      </c>
      <c r="C11" s="113"/>
      <c r="D11" s="148">
        <v>81.4</v>
      </c>
      <c r="E11" s="170" t="e">
        <f>D11/#REF!</f>
        <v>#REF!</v>
      </c>
      <c r="F11" s="169" t="s">
        <v>22</v>
      </c>
      <c r="G11" s="169">
        <v>135.1</v>
      </c>
      <c r="H11" s="169">
        <v>135.1</v>
      </c>
      <c r="I11" s="181"/>
      <c r="J11" s="182">
        <f t="shared" si="1"/>
        <v>0</v>
      </c>
    </row>
    <row r="12" spans="1:10" ht="23.25" customHeight="1">
      <c r="A12" s="113" t="s">
        <v>23</v>
      </c>
      <c r="B12" s="113">
        <v>1070</v>
      </c>
      <c r="C12" s="113"/>
      <c r="D12" s="173">
        <v>393.4</v>
      </c>
      <c r="E12" s="170">
        <f>D12/B11</f>
        <v>39.339999999999996</v>
      </c>
      <c r="F12" s="169" t="s">
        <v>24</v>
      </c>
      <c r="G12" s="169">
        <v>3144.7</v>
      </c>
      <c r="H12" s="169">
        <v>2383.2</v>
      </c>
      <c r="I12" s="181"/>
      <c r="J12" s="182">
        <f t="shared" si="1"/>
        <v>0</v>
      </c>
    </row>
    <row r="13" spans="1:10" ht="23.25" customHeight="1">
      <c r="A13" s="174"/>
      <c r="B13" s="174"/>
      <c r="C13" s="113"/>
      <c r="D13" s="173"/>
      <c r="E13" s="170">
        <f>D13/B12</f>
        <v>0</v>
      </c>
      <c r="F13" s="172" t="s">
        <v>25</v>
      </c>
      <c r="G13" s="169">
        <v>5522.1</v>
      </c>
      <c r="H13" s="169">
        <v>6792.9</v>
      </c>
      <c r="I13" s="181"/>
      <c r="J13" s="182">
        <f t="shared" si="1"/>
        <v>0</v>
      </c>
    </row>
    <row r="14" spans="1:10" ht="23.25" customHeight="1">
      <c r="A14" s="113" t="s">
        <v>26</v>
      </c>
      <c r="B14" s="174">
        <f>SUM(B15:B16)</f>
        <v>6080.299999999999</v>
      </c>
      <c r="C14" s="174">
        <f>SUM(C15:C16)</f>
        <v>4661.7</v>
      </c>
      <c r="D14" s="174">
        <f>SUM(D15:D16)</f>
        <v>3726.3999999999996</v>
      </c>
      <c r="E14" s="170">
        <f t="shared" si="0"/>
        <v>0.6128644968175913</v>
      </c>
      <c r="F14" s="172" t="s">
        <v>27</v>
      </c>
      <c r="G14" s="169">
        <v>2898.7</v>
      </c>
      <c r="H14" s="169">
        <v>2201.1</v>
      </c>
      <c r="I14" s="181"/>
      <c r="J14" s="182">
        <f t="shared" si="1"/>
        <v>0</v>
      </c>
    </row>
    <row r="15" spans="1:10" ht="23.25" customHeight="1">
      <c r="A15" s="113" t="s">
        <v>28</v>
      </c>
      <c r="B15" s="175">
        <v>1769.6</v>
      </c>
      <c r="C15" s="175">
        <v>1788</v>
      </c>
      <c r="D15" s="173">
        <v>2174.2</v>
      </c>
      <c r="E15" s="170">
        <f t="shared" si="0"/>
        <v>1.2286392405063291</v>
      </c>
      <c r="F15" s="169" t="s">
        <v>29</v>
      </c>
      <c r="G15" s="169">
        <v>2120</v>
      </c>
      <c r="H15" s="169">
        <v>2490</v>
      </c>
      <c r="I15" s="181"/>
      <c r="J15" s="182">
        <f t="shared" si="1"/>
        <v>0</v>
      </c>
    </row>
    <row r="16" spans="1:10" ht="23.25" customHeight="1">
      <c r="A16" s="113" t="s">
        <v>30</v>
      </c>
      <c r="B16" s="113">
        <v>4310.7</v>
      </c>
      <c r="C16" s="113">
        <v>2873.7</v>
      </c>
      <c r="D16" s="173">
        <v>1552.2</v>
      </c>
      <c r="E16" s="170">
        <f t="shared" si="0"/>
        <v>0.36008072934790175</v>
      </c>
      <c r="F16" s="169" t="s">
        <v>31</v>
      </c>
      <c r="G16" s="169">
        <v>119.5</v>
      </c>
      <c r="H16" s="169">
        <v>333.8</v>
      </c>
      <c r="I16" s="181"/>
      <c r="J16" s="182">
        <f t="shared" si="1"/>
        <v>0</v>
      </c>
    </row>
    <row r="17" spans="1:10" ht="23.25" customHeight="1">
      <c r="A17" s="113" t="s">
        <v>32</v>
      </c>
      <c r="B17" s="113"/>
      <c r="C17" s="113"/>
      <c r="D17" s="173"/>
      <c r="E17" s="170" t="e">
        <f t="shared" si="0"/>
        <v>#DIV/0!</v>
      </c>
      <c r="F17" s="172" t="s">
        <v>33</v>
      </c>
      <c r="G17" s="169">
        <v>865.1</v>
      </c>
      <c r="H17" s="169">
        <v>1065.1</v>
      </c>
      <c r="I17" s="181"/>
      <c r="J17" s="182">
        <f t="shared" si="1"/>
        <v>0</v>
      </c>
    </row>
    <row r="18" spans="1:10" ht="23.25" customHeight="1">
      <c r="A18" s="113" t="s">
        <v>34</v>
      </c>
      <c r="B18" s="113">
        <v>7658</v>
      </c>
      <c r="C18" s="113">
        <v>8660.4</v>
      </c>
      <c r="D18" s="171">
        <v>3000</v>
      </c>
      <c r="E18" s="170">
        <f t="shared" si="0"/>
        <v>0.3917471924784539</v>
      </c>
      <c r="F18" s="172" t="s">
        <v>35</v>
      </c>
      <c r="G18" s="169">
        <v>23.5</v>
      </c>
      <c r="H18" s="169">
        <v>26.5</v>
      </c>
      <c r="I18" s="181"/>
      <c r="J18" s="182">
        <f t="shared" si="1"/>
        <v>0</v>
      </c>
    </row>
    <row r="19" spans="1:10" ht="23.25" customHeight="1">
      <c r="A19" s="113" t="s">
        <v>36</v>
      </c>
      <c r="B19" s="113">
        <v>1100</v>
      </c>
      <c r="C19" s="113"/>
      <c r="D19" s="167"/>
      <c r="E19" s="170" t="e">
        <f>D19/#REF!</f>
        <v>#REF!</v>
      </c>
      <c r="F19" s="169" t="s">
        <v>37</v>
      </c>
      <c r="G19" s="169">
        <v>303.8</v>
      </c>
      <c r="H19" s="169">
        <v>303.8</v>
      </c>
      <c r="I19" s="181"/>
      <c r="J19" s="182">
        <f t="shared" si="1"/>
        <v>0</v>
      </c>
    </row>
    <row r="20" spans="1:10" ht="23.25" customHeight="1">
      <c r="A20" s="113" t="s">
        <v>38</v>
      </c>
      <c r="B20" s="113">
        <v>1000</v>
      </c>
      <c r="C20" s="113"/>
      <c r="D20" s="173"/>
      <c r="E20" s="170">
        <f>D20/B19</f>
        <v>0</v>
      </c>
      <c r="F20" s="169" t="s">
        <v>39</v>
      </c>
      <c r="G20" s="169">
        <v>106</v>
      </c>
      <c r="H20" s="169">
        <v>106</v>
      </c>
      <c r="I20" s="181"/>
      <c r="J20" s="182">
        <f t="shared" si="1"/>
        <v>0</v>
      </c>
    </row>
    <row r="21" spans="1:10" ht="23.25" customHeight="1">
      <c r="A21" s="113" t="s">
        <v>40</v>
      </c>
      <c r="B21" s="113">
        <v>250</v>
      </c>
      <c r="C21" s="113"/>
      <c r="D21" s="173"/>
      <c r="E21" s="170"/>
      <c r="F21" s="174"/>
      <c r="G21" s="174"/>
      <c r="H21" s="174"/>
      <c r="I21" s="174"/>
      <c r="J21" s="174"/>
    </row>
    <row r="22" spans="1:10" ht="23.25" customHeight="1">
      <c r="A22" s="113" t="s">
        <v>41</v>
      </c>
      <c r="B22" s="113">
        <v>559.7</v>
      </c>
      <c r="C22" s="113"/>
      <c r="D22" s="173"/>
      <c r="E22" s="170"/>
      <c r="F22" s="172"/>
      <c r="G22" s="172"/>
      <c r="H22" s="172"/>
      <c r="I22" s="181"/>
      <c r="J22" s="182"/>
    </row>
    <row r="23" spans="1:10" ht="23.25" customHeight="1">
      <c r="A23" s="113" t="s">
        <v>42</v>
      </c>
      <c r="B23" s="113">
        <v>4748.8</v>
      </c>
      <c r="C23" s="113"/>
      <c r="D23" s="173"/>
      <c r="E23" s="170"/>
      <c r="F23" s="169"/>
      <c r="G23" s="169"/>
      <c r="H23" s="169"/>
      <c r="I23" s="181"/>
      <c r="J23" s="182"/>
    </row>
    <row r="24" spans="1:10" ht="23.25" customHeight="1">
      <c r="A24" s="113" t="s">
        <v>43</v>
      </c>
      <c r="B24" s="113">
        <v>3500</v>
      </c>
      <c r="C24" s="113">
        <v>3471.7</v>
      </c>
      <c r="D24" s="173">
        <v>2450</v>
      </c>
      <c r="E24" s="176"/>
      <c r="F24" s="169"/>
      <c r="G24" s="172"/>
      <c r="H24" s="172"/>
      <c r="I24" s="181"/>
      <c r="J24" s="182"/>
    </row>
    <row r="25" spans="1:10" ht="23.25" customHeight="1">
      <c r="A25" s="113"/>
      <c r="B25" s="113"/>
      <c r="C25" s="113"/>
      <c r="D25" s="173"/>
      <c r="E25" s="176"/>
      <c r="F25" s="172"/>
      <c r="G25" s="172"/>
      <c r="H25" s="172"/>
      <c r="I25" s="181"/>
      <c r="J25" s="182"/>
    </row>
    <row r="26" spans="1:10" ht="23.25" customHeight="1">
      <c r="A26" s="113"/>
      <c r="B26" s="113"/>
      <c r="C26" s="113"/>
      <c r="D26" s="173"/>
      <c r="E26" s="176"/>
      <c r="F26" s="172"/>
      <c r="G26" s="172"/>
      <c r="H26" s="172"/>
      <c r="I26" s="181"/>
      <c r="J26" s="182"/>
    </row>
    <row r="27" spans="6:10" ht="23.25" customHeight="1">
      <c r="F27" s="94"/>
      <c r="G27" s="94"/>
      <c r="H27" s="94"/>
      <c r="I27" s="183"/>
      <c r="J27" s="184"/>
    </row>
    <row r="28" ht="23.25" customHeight="1">
      <c r="J28" s="79"/>
    </row>
    <row r="29" ht="14.25">
      <c r="J29" s="79"/>
    </row>
    <row r="30" ht="14.25">
      <c r="J30" s="79"/>
    </row>
    <row r="31" ht="14.25">
      <c r="J31" s="79"/>
    </row>
    <row r="32" ht="14.25">
      <c r="J32" s="79"/>
    </row>
    <row r="33" ht="14.25">
      <c r="J33" s="79"/>
    </row>
    <row r="34" spans="1:10" ht="14.25">
      <c r="A34" t="s">
        <v>44</v>
      </c>
      <c r="B34">
        <v>3.8</v>
      </c>
      <c r="J34" s="79"/>
    </row>
    <row r="35" spans="1:10" ht="14.25">
      <c r="A35" t="s">
        <v>45</v>
      </c>
      <c r="B35">
        <v>81.4</v>
      </c>
      <c r="J35" s="79"/>
    </row>
    <row r="36" spans="1:2" ht="14.25">
      <c r="A36" t="s">
        <v>46</v>
      </c>
      <c r="B36">
        <v>1.5</v>
      </c>
    </row>
    <row r="37" spans="1:2" ht="14.25">
      <c r="A37" t="s">
        <v>47</v>
      </c>
      <c r="B37">
        <v>101.2</v>
      </c>
    </row>
    <row r="38" spans="1:2" ht="14.25">
      <c r="A38" t="s">
        <v>48</v>
      </c>
      <c r="B38">
        <v>286.9</v>
      </c>
    </row>
  </sheetData>
  <sheetProtection/>
  <mergeCells count="2">
    <mergeCell ref="A2:I2"/>
    <mergeCell ref="I3:J3"/>
  </mergeCells>
  <printOptions/>
  <pageMargins left="0.35" right="0.16" top="0.98" bottom="0.98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4"/>
  <sheetViews>
    <sheetView workbookViewId="0" topLeftCell="A1">
      <selection activeCell="C32" sqref="C32"/>
    </sheetView>
  </sheetViews>
  <sheetFormatPr defaultColWidth="9.00390625" defaultRowHeight="14.25"/>
  <cols>
    <col min="1" max="1" width="3.50390625" style="97" customWidth="1"/>
    <col min="2" max="2" width="42.00390625" style="97" customWidth="1"/>
    <col min="3" max="3" width="15.125" style="97" customWidth="1"/>
    <col min="4" max="4" width="29.00390625" style="97" customWidth="1"/>
    <col min="5" max="5" width="22.125" style="97" hidden="1" customWidth="1"/>
    <col min="6" max="16384" width="9.00390625" style="97" customWidth="1"/>
  </cols>
  <sheetData>
    <row r="1" ht="14.25">
      <c r="B1" s="79" t="s">
        <v>49</v>
      </c>
    </row>
    <row r="2" spans="2:5" ht="22.5">
      <c r="B2" s="127" t="s">
        <v>50</v>
      </c>
      <c r="C2" s="127"/>
      <c r="D2" s="127"/>
      <c r="E2" s="127"/>
    </row>
    <row r="3" spans="2:4" ht="14.25">
      <c r="B3" s="142" t="s">
        <v>51</v>
      </c>
      <c r="C3" s="142"/>
      <c r="D3" s="143" t="s">
        <v>52</v>
      </c>
    </row>
    <row r="4" spans="2:5" ht="14.25">
      <c r="B4" s="102" t="s">
        <v>53</v>
      </c>
      <c r="C4" s="144" t="s">
        <v>5</v>
      </c>
      <c r="D4" s="144" t="s">
        <v>54</v>
      </c>
      <c r="E4" s="145" t="s">
        <v>55</v>
      </c>
    </row>
    <row r="5" spans="2:5" ht="15" customHeight="1">
      <c r="B5" s="146" t="s">
        <v>11</v>
      </c>
      <c r="C5" s="147">
        <v>819.6</v>
      </c>
      <c r="D5" s="148">
        <v>1376.4</v>
      </c>
      <c r="E5" s="149"/>
    </row>
    <row r="6" spans="2:5" ht="14.25">
      <c r="B6" s="150" t="s">
        <v>13</v>
      </c>
      <c r="C6" s="148">
        <f>SUM(C7:C9)</f>
        <v>41.4</v>
      </c>
      <c r="D6" s="148">
        <f>SUM(D7:D9)</f>
        <v>41.4</v>
      </c>
      <c r="E6" s="149"/>
    </row>
    <row r="7" spans="2:5" ht="14.25">
      <c r="B7" s="113" t="s">
        <v>56</v>
      </c>
      <c r="C7" s="151">
        <v>17</v>
      </c>
      <c r="D7" s="151">
        <v>17</v>
      </c>
      <c r="E7" s="149"/>
    </row>
    <row r="8" spans="2:5" ht="14.25">
      <c r="B8" s="113" t="s">
        <v>57</v>
      </c>
      <c r="C8" s="151">
        <v>20.4</v>
      </c>
      <c r="D8" s="151">
        <v>20.4</v>
      </c>
      <c r="E8" s="149"/>
    </row>
    <row r="9" spans="2:5" ht="14.25">
      <c r="B9" s="113" t="s">
        <v>58</v>
      </c>
      <c r="C9" s="151">
        <v>4</v>
      </c>
      <c r="D9" s="151">
        <v>4</v>
      </c>
      <c r="E9" s="149"/>
    </row>
    <row r="10" spans="2:5" ht="14.25">
      <c r="B10" s="150" t="s">
        <v>15</v>
      </c>
      <c r="C10" s="151">
        <v>20</v>
      </c>
      <c r="D10" s="151">
        <v>109.1</v>
      </c>
      <c r="E10" s="149"/>
    </row>
    <row r="11" spans="2:5" ht="14.25">
      <c r="B11" s="150" t="s">
        <v>17</v>
      </c>
      <c r="C11" s="148">
        <f>SUM(C12:C16)</f>
        <v>2866</v>
      </c>
      <c r="D11" s="148">
        <f>SUM(D12:D14)</f>
        <v>5084.2</v>
      </c>
      <c r="E11" s="149"/>
    </row>
    <row r="12" spans="2:5" ht="14.25">
      <c r="B12" s="113" t="s">
        <v>59</v>
      </c>
      <c r="C12" s="152">
        <v>2786</v>
      </c>
      <c r="D12" s="151">
        <v>5000</v>
      </c>
      <c r="E12" s="149"/>
    </row>
    <row r="13" spans="2:5" ht="24">
      <c r="B13" s="113" t="s">
        <v>60</v>
      </c>
      <c r="C13" s="151">
        <v>10</v>
      </c>
      <c r="D13" s="151">
        <v>49</v>
      </c>
      <c r="E13" s="149"/>
    </row>
    <row r="14" spans="2:5" ht="14.25">
      <c r="B14" s="113" t="s">
        <v>61</v>
      </c>
      <c r="C14" s="151">
        <v>70</v>
      </c>
      <c r="D14" s="151">
        <f>SUM(D15:D16)</f>
        <v>35.2</v>
      </c>
      <c r="E14" s="149"/>
    </row>
    <row r="15" spans="2:5" ht="14.25">
      <c r="B15" s="113" t="s">
        <v>62</v>
      </c>
      <c r="C15" s="151"/>
      <c r="D15" s="151">
        <v>17</v>
      </c>
      <c r="E15" s="149"/>
    </row>
    <row r="16" spans="2:5" ht="14.25">
      <c r="B16" s="113" t="s">
        <v>63</v>
      </c>
      <c r="C16" s="151"/>
      <c r="D16" s="151">
        <v>18.2</v>
      </c>
      <c r="E16" s="149"/>
    </row>
    <row r="17" spans="2:5" ht="14.25">
      <c r="B17" s="150" t="s">
        <v>64</v>
      </c>
      <c r="C17" s="148">
        <f>SUM(C18,C26)</f>
        <v>4661.7</v>
      </c>
      <c r="D17" s="148">
        <f>SUM(D18,D26)</f>
        <v>3315.8</v>
      </c>
      <c r="E17" s="149"/>
    </row>
    <row r="18" spans="2:5" ht="14.25">
      <c r="B18" s="113" t="s">
        <v>65</v>
      </c>
      <c r="C18" s="151">
        <v>1788</v>
      </c>
      <c r="D18" s="151">
        <v>3115.8</v>
      </c>
      <c r="E18" s="149"/>
    </row>
    <row r="19" spans="2:5" ht="14.25">
      <c r="B19" s="113" t="s">
        <v>66</v>
      </c>
      <c r="C19" s="151"/>
      <c r="D19" s="151">
        <v>1800</v>
      </c>
      <c r="E19" s="149"/>
    </row>
    <row r="20" spans="2:5" ht="14.25">
      <c r="B20" s="113" t="s">
        <v>67</v>
      </c>
      <c r="C20" s="151"/>
      <c r="D20" s="151">
        <v>545.4</v>
      </c>
      <c r="E20" s="149"/>
    </row>
    <row r="21" spans="2:5" ht="14.25">
      <c r="B21" s="113" t="s">
        <v>68</v>
      </c>
      <c r="C21" s="151"/>
      <c r="D21" s="151">
        <v>57.9</v>
      </c>
      <c r="E21" s="149"/>
    </row>
    <row r="22" spans="2:5" ht="14.25">
      <c r="B22" s="113" t="s">
        <v>69</v>
      </c>
      <c r="C22" s="151"/>
      <c r="D22" s="151">
        <v>136</v>
      </c>
      <c r="E22" s="149"/>
    </row>
    <row r="23" spans="2:5" ht="14.25">
      <c r="B23" s="113" t="s">
        <v>70</v>
      </c>
      <c r="C23" s="151"/>
      <c r="D23" s="151">
        <v>25.6</v>
      </c>
      <c r="E23" s="149"/>
    </row>
    <row r="24" spans="2:5" ht="14.25">
      <c r="B24" s="113" t="s">
        <v>71</v>
      </c>
      <c r="C24" s="151"/>
      <c r="D24" s="151">
        <v>176.4</v>
      </c>
      <c r="E24" s="149"/>
    </row>
    <row r="25" spans="2:5" ht="14.25">
      <c r="B25" s="113" t="s">
        <v>72</v>
      </c>
      <c r="C25" s="151"/>
      <c r="D25" s="151"/>
      <c r="E25" s="149"/>
    </row>
    <row r="26" spans="2:5" ht="14.25">
      <c r="B26" s="113" t="s">
        <v>73</v>
      </c>
      <c r="C26" s="151">
        <v>2873.7</v>
      </c>
      <c r="D26" s="151">
        <f>SUM(D27)</f>
        <v>200</v>
      </c>
      <c r="E26" s="149"/>
    </row>
    <row r="27" spans="2:5" ht="14.25">
      <c r="B27" s="113" t="s">
        <v>74</v>
      </c>
      <c r="C27" s="151">
        <v>2873.7</v>
      </c>
      <c r="D27" s="151">
        <v>200</v>
      </c>
      <c r="E27" s="149"/>
    </row>
    <row r="28" spans="2:5" ht="14.25">
      <c r="B28" s="153" t="s">
        <v>75</v>
      </c>
      <c r="C28" s="148">
        <f>SUM(C5,C6,C10,C11,C17)</f>
        <v>8408.7</v>
      </c>
      <c r="D28" s="148">
        <f>SUM(D5:D6,D10:D11,D17)</f>
        <v>9926.900000000001</v>
      </c>
      <c r="E28" s="149"/>
    </row>
    <row r="29" spans="2:5" ht="14.25" hidden="1">
      <c r="B29" s="146" t="s">
        <v>76</v>
      </c>
      <c r="C29" s="154"/>
      <c r="D29" s="151"/>
      <c r="E29" s="149"/>
    </row>
    <row r="30" spans="2:5" ht="14.25" hidden="1">
      <c r="B30" s="115" t="s">
        <v>77</v>
      </c>
      <c r="C30" s="154"/>
      <c r="D30" s="151"/>
      <c r="E30" s="149"/>
    </row>
    <row r="31" spans="2:5" ht="14.25" hidden="1">
      <c r="B31" s="115" t="s">
        <v>78</v>
      </c>
      <c r="C31" s="154"/>
      <c r="D31" s="151"/>
      <c r="E31" s="149"/>
    </row>
    <row r="32" spans="2:5" ht="14.25">
      <c r="B32" s="146" t="s">
        <v>79</v>
      </c>
      <c r="C32" s="154">
        <v>8660.4</v>
      </c>
      <c r="D32" s="151">
        <v>12982.2</v>
      </c>
      <c r="E32" s="149"/>
    </row>
    <row r="33" spans="2:5" ht="14.25">
      <c r="B33" s="113" t="s">
        <v>80</v>
      </c>
      <c r="C33" s="154"/>
      <c r="D33" s="151">
        <v>1450</v>
      </c>
      <c r="E33" s="149"/>
    </row>
    <row r="34" spans="2:5" ht="14.25">
      <c r="B34" s="113" t="s">
        <v>81</v>
      </c>
      <c r="C34" s="154"/>
      <c r="D34" s="151">
        <v>475</v>
      </c>
      <c r="E34" s="149"/>
    </row>
    <row r="35" spans="2:5" ht="14.25">
      <c r="B35" s="113" t="s">
        <v>82</v>
      </c>
      <c r="C35" s="154"/>
      <c r="D35" s="151">
        <v>350</v>
      </c>
      <c r="E35" s="149"/>
    </row>
    <row r="36" spans="2:5" ht="14.25">
      <c r="B36" s="113" t="s">
        <v>83</v>
      </c>
      <c r="C36" s="154"/>
      <c r="D36" s="151">
        <v>136</v>
      </c>
      <c r="E36" s="149"/>
    </row>
    <row r="37" spans="2:5" ht="14.25">
      <c r="B37" s="113" t="s">
        <v>84</v>
      </c>
      <c r="C37" s="154"/>
      <c r="D37" s="151">
        <v>6.6</v>
      </c>
      <c r="E37" s="149"/>
    </row>
    <row r="38" spans="2:5" ht="14.25">
      <c r="B38" s="113" t="s">
        <v>85</v>
      </c>
      <c r="C38" s="154"/>
      <c r="D38" s="151">
        <v>1150</v>
      </c>
      <c r="E38" s="149"/>
    </row>
    <row r="39" spans="2:5" ht="14.25">
      <c r="B39" s="113" t="s">
        <v>86</v>
      </c>
      <c r="C39" s="154"/>
      <c r="D39" s="151">
        <v>270</v>
      </c>
      <c r="E39" s="149"/>
    </row>
    <row r="40" spans="2:5" ht="14.25">
      <c r="B40" s="113" t="s">
        <v>87</v>
      </c>
      <c r="C40" s="154"/>
      <c r="D40" s="151">
        <v>600</v>
      </c>
      <c r="E40" s="149"/>
    </row>
    <row r="41" spans="2:5" ht="14.25">
      <c r="B41" s="113" t="s">
        <v>88</v>
      </c>
      <c r="C41" s="154"/>
      <c r="D41" s="151"/>
      <c r="E41" s="149"/>
    </row>
    <row r="42" spans="2:5" ht="14.25">
      <c r="B42" s="146" t="s">
        <v>89</v>
      </c>
      <c r="C42" s="154">
        <v>3471.7</v>
      </c>
      <c r="D42" s="151">
        <v>3673.5</v>
      </c>
      <c r="E42" s="149"/>
    </row>
    <row r="43" spans="2:5" ht="14.25">
      <c r="B43" s="115" t="s">
        <v>88</v>
      </c>
      <c r="C43" s="154"/>
      <c r="D43" s="155"/>
      <c r="E43" s="149"/>
    </row>
    <row r="44" spans="2:5" ht="14.25">
      <c r="B44" s="153" t="s">
        <v>90</v>
      </c>
      <c r="C44" s="156">
        <f>C28+C29+C32+C42</f>
        <v>20540.8</v>
      </c>
      <c r="D44" s="156">
        <f>D28+D29+D32+D42</f>
        <v>26582.600000000002</v>
      </c>
      <c r="E44" s="149"/>
    </row>
  </sheetData>
  <sheetProtection/>
  <mergeCells count="1">
    <mergeCell ref="B2:E2"/>
  </mergeCells>
  <printOptions horizontalCentered="1"/>
  <pageMargins left="0.55" right="0.16" top="0.75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selection activeCell="G21" sqref="G21"/>
    </sheetView>
  </sheetViews>
  <sheetFormatPr defaultColWidth="9.00390625" defaultRowHeight="28.5" customHeight="1"/>
  <cols>
    <col min="1" max="1" width="24.25390625" style="0" customWidth="1"/>
    <col min="2" max="2" width="13.75390625" style="0" customWidth="1"/>
    <col min="3" max="3" width="15.75390625" style="0" customWidth="1"/>
    <col min="4" max="4" width="12.75390625" style="0" customWidth="1"/>
    <col min="5" max="5" width="11.00390625" style="0" customWidth="1"/>
  </cols>
  <sheetData>
    <row r="1" ht="28.5" customHeight="1">
      <c r="A1" s="79" t="s">
        <v>91</v>
      </c>
    </row>
    <row r="2" spans="1:5" ht="28.5" customHeight="1">
      <c r="A2" s="127" t="s">
        <v>92</v>
      </c>
      <c r="B2" s="127"/>
      <c r="C2" s="127"/>
      <c r="D2" s="127"/>
      <c r="E2" s="127"/>
    </row>
    <row r="3" spans="1:5" ht="28.5" customHeight="1">
      <c r="A3" s="128" t="s">
        <v>2</v>
      </c>
      <c r="B3" s="129"/>
      <c r="C3" s="78"/>
      <c r="D3" s="130"/>
      <c r="E3" s="131" t="s">
        <v>52</v>
      </c>
    </row>
    <row r="4" spans="1:5" ht="28.5" customHeight="1">
      <c r="A4" s="132" t="s">
        <v>4</v>
      </c>
      <c r="B4" s="133" t="s">
        <v>5</v>
      </c>
      <c r="C4" s="133" t="s">
        <v>54</v>
      </c>
      <c r="D4" s="134" t="s">
        <v>55</v>
      </c>
      <c r="E4" s="135" t="s">
        <v>93</v>
      </c>
    </row>
    <row r="5" spans="1:5" ht="28.5" customHeight="1">
      <c r="A5" s="132" t="s">
        <v>94</v>
      </c>
      <c r="B5" s="136">
        <f>SUM(B6:B10,B11,B12,B13,B14,B15,B16,B17,B18,B20,B19)</f>
        <v>20540.799999999996</v>
      </c>
      <c r="C5" s="136">
        <f>SUM(C6:C10,C11,C12,C13,C14,C15,C16,C17,C18,C20,C19)</f>
        <v>26582.600000000002</v>
      </c>
      <c r="D5" s="137">
        <f aca="true" t="shared" si="0" ref="D5:D20">C5-B5</f>
        <v>6041.800000000007</v>
      </c>
      <c r="E5" s="138">
        <v>1</v>
      </c>
    </row>
    <row r="6" spans="1:5" ht="28.5" customHeight="1">
      <c r="A6" s="139" t="s">
        <v>95</v>
      </c>
      <c r="B6" s="136">
        <v>1630.3</v>
      </c>
      <c r="C6" s="136">
        <v>1790.4</v>
      </c>
      <c r="D6" s="137">
        <f t="shared" si="0"/>
        <v>160.10000000000014</v>
      </c>
      <c r="E6" s="138">
        <f>C6/C5</f>
        <v>0.06735232821469683</v>
      </c>
    </row>
    <row r="7" spans="1:5" ht="28.5" customHeight="1">
      <c r="A7" s="139" t="s">
        <v>96</v>
      </c>
      <c r="B7" s="136">
        <v>525.3</v>
      </c>
      <c r="C7" s="136">
        <v>531.8</v>
      </c>
      <c r="D7" s="137">
        <f t="shared" si="0"/>
        <v>6.5</v>
      </c>
      <c r="E7" s="138">
        <f>C7/C5</f>
        <v>0.02000556755170675</v>
      </c>
    </row>
    <row r="8" spans="1:5" ht="28.5" customHeight="1">
      <c r="A8" s="140" t="s">
        <v>97</v>
      </c>
      <c r="B8" s="136">
        <v>1204</v>
      </c>
      <c r="C8" s="136">
        <v>1697.3</v>
      </c>
      <c r="D8" s="137">
        <f t="shared" si="0"/>
        <v>493.29999999999995</v>
      </c>
      <c r="E8" s="138">
        <f>C8/C5</f>
        <v>0.06385003724240668</v>
      </c>
    </row>
    <row r="9" spans="1:5" ht="28.5" customHeight="1">
      <c r="A9" s="139" t="s">
        <v>98</v>
      </c>
      <c r="B9" s="136">
        <v>142.7</v>
      </c>
      <c r="C9" s="136">
        <v>233.3</v>
      </c>
      <c r="D9" s="137">
        <f t="shared" si="0"/>
        <v>90.60000000000002</v>
      </c>
      <c r="E9" s="138">
        <f>C9/C5</f>
        <v>0.008776417656662629</v>
      </c>
    </row>
    <row r="10" spans="1:5" ht="28.5" customHeight="1">
      <c r="A10" s="139" t="s">
        <v>99</v>
      </c>
      <c r="B10" s="136">
        <v>1201</v>
      </c>
      <c r="C10" s="136">
        <v>2272.8</v>
      </c>
      <c r="D10" s="137">
        <f t="shared" si="0"/>
        <v>1071.8000000000002</v>
      </c>
      <c r="E10" s="138">
        <f>C10/C5</f>
        <v>0.08549953729131085</v>
      </c>
    </row>
    <row r="11" spans="1:5" ht="28.5" customHeight="1">
      <c r="A11" s="139" t="s">
        <v>100</v>
      </c>
      <c r="B11" s="136">
        <v>135.1</v>
      </c>
      <c r="C11" s="136">
        <v>178.5</v>
      </c>
      <c r="D11" s="137">
        <f t="shared" si="0"/>
        <v>43.400000000000006</v>
      </c>
      <c r="E11" s="138">
        <f>C11/C5</f>
        <v>0.0067149187814585475</v>
      </c>
    </row>
    <row r="12" spans="1:5" ht="28.5" customHeight="1">
      <c r="A12" s="139" t="s">
        <v>101</v>
      </c>
      <c r="B12" s="136">
        <v>2383.2</v>
      </c>
      <c r="C12" s="136">
        <v>3874.1</v>
      </c>
      <c r="D12" s="137">
        <f t="shared" si="0"/>
        <v>1490.9</v>
      </c>
      <c r="E12" s="138">
        <f>C12/C5</f>
        <v>0.14573818964284907</v>
      </c>
    </row>
    <row r="13" spans="1:5" ht="28.5" customHeight="1">
      <c r="A13" s="140" t="s">
        <v>102</v>
      </c>
      <c r="B13" s="136">
        <v>6792.9</v>
      </c>
      <c r="C13" s="136">
        <v>8494.6</v>
      </c>
      <c r="D13" s="137">
        <f t="shared" si="0"/>
        <v>1701.7000000000007</v>
      </c>
      <c r="E13" s="138">
        <f>C13/C5</f>
        <v>0.31955489681220045</v>
      </c>
    </row>
    <row r="14" spans="1:5" ht="28.5" customHeight="1">
      <c r="A14" s="140" t="s">
        <v>103</v>
      </c>
      <c r="B14" s="136">
        <v>2201.1</v>
      </c>
      <c r="C14" s="136">
        <v>2946.8</v>
      </c>
      <c r="D14" s="137">
        <f t="shared" si="0"/>
        <v>745.7000000000003</v>
      </c>
      <c r="E14" s="138">
        <f>C14/C5</f>
        <v>0.11085446871261652</v>
      </c>
    </row>
    <row r="15" spans="1:5" ht="28.5" customHeight="1">
      <c r="A15" s="140" t="s">
        <v>104</v>
      </c>
      <c r="B15" s="136">
        <v>2490</v>
      </c>
      <c r="C15" s="136">
        <v>2407.3</v>
      </c>
      <c r="D15" s="137">
        <f t="shared" si="0"/>
        <v>-82.69999999999982</v>
      </c>
      <c r="E15" s="138">
        <f>C15/C5</f>
        <v>0.09055923799778802</v>
      </c>
    </row>
    <row r="16" spans="1:5" ht="28.5" customHeight="1">
      <c r="A16" s="139" t="s">
        <v>105</v>
      </c>
      <c r="B16" s="136">
        <v>333.8</v>
      </c>
      <c r="C16" s="136">
        <v>211.2</v>
      </c>
      <c r="D16" s="137">
        <f t="shared" si="0"/>
        <v>-122.60000000000002</v>
      </c>
      <c r="E16" s="138">
        <f>C16/C5</f>
        <v>0.007945046759910618</v>
      </c>
    </row>
    <row r="17" spans="1:5" ht="28.5" customHeight="1">
      <c r="A17" s="140" t="s">
        <v>106</v>
      </c>
      <c r="B17" s="136">
        <v>1065.1</v>
      </c>
      <c r="C17" s="136">
        <v>1354.3</v>
      </c>
      <c r="D17" s="137">
        <f t="shared" si="0"/>
        <v>289.20000000000005</v>
      </c>
      <c r="E17" s="138">
        <f>C17/C5</f>
        <v>0.05094685997607457</v>
      </c>
    </row>
    <row r="18" spans="1:5" ht="28.5" customHeight="1">
      <c r="A18" s="140" t="s">
        <v>107</v>
      </c>
      <c r="B18" s="136">
        <v>26.5</v>
      </c>
      <c r="C18" s="136">
        <v>23.5</v>
      </c>
      <c r="D18" s="137">
        <f t="shared" si="0"/>
        <v>-3</v>
      </c>
      <c r="E18" s="138">
        <f>C18/C5</f>
        <v>0.000884036926410509</v>
      </c>
    </row>
    <row r="19" spans="1:5" ht="28.5" customHeight="1">
      <c r="A19" s="139" t="s">
        <v>108</v>
      </c>
      <c r="B19" s="141">
        <v>303.8</v>
      </c>
      <c r="C19" s="141">
        <v>303.5</v>
      </c>
      <c r="D19" s="137">
        <f t="shared" si="0"/>
        <v>-0.30000000000001137</v>
      </c>
      <c r="E19" s="138">
        <f>C19/C6</f>
        <v>0.16951519213583555</v>
      </c>
    </row>
    <row r="20" spans="1:5" ht="28.5" customHeight="1">
      <c r="A20" s="139" t="s">
        <v>39</v>
      </c>
      <c r="B20" s="141">
        <v>106</v>
      </c>
      <c r="C20" s="141">
        <v>263.2</v>
      </c>
      <c r="D20" s="137">
        <f t="shared" si="0"/>
        <v>157.2</v>
      </c>
      <c r="E20" s="138">
        <f>C20/C7</f>
        <v>0.494922903347123</v>
      </c>
    </row>
    <row r="21" spans="1:5" ht="28.5" customHeight="1">
      <c r="A21" s="96"/>
      <c r="B21" s="78"/>
      <c r="C21" s="78"/>
      <c r="D21" s="130"/>
      <c r="E21" s="79"/>
    </row>
    <row r="22" spans="1:5" ht="28.5" customHeight="1">
      <c r="A22" s="96"/>
      <c r="B22" s="78"/>
      <c r="C22" s="78"/>
      <c r="D22" s="130"/>
      <c r="E22" s="79"/>
    </row>
    <row r="23" spans="1:5" ht="28.5" customHeight="1">
      <c r="A23" s="96"/>
      <c r="B23" s="78"/>
      <c r="C23" s="78"/>
      <c r="D23" s="130"/>
      <c r="E23" s="79"/>
    </row>
    <row r="24" spans="1:5" ht="28.5" customHeight="1">
      <c r="A24" s="96"/>
      <c r="B24" s="78"/>
      <c r="C24" s="78"/>
      <c r="D24" s="130"/>
      <c r="E24" s="79"/>
    </row>
    <row r="25" spans="1:5" ht="28.5" customHeight="1">
      <c r="A25" s="96"/>
      <c r="B25" s="78"/>
      <c r="C25" s="78"/>
      <c r="D25" s="130"/>
      <c r="E25" s="79"/>
    </row>
    <row r="26" spans="1:5" ht="28.5" customHeight="1">
      <c r="A26" s="96"/>
      <c r="B26" s="78"/>
      <c r="C26" s="78"/>
      <c r="D26" s="130"/>
      <c r="E26" s="79"/>
    </row>
    <row r="27" spans="1:5" ht="28.5" customHeight="1">
      <c r="A27" s="96"/>
      <c r="B27" s="78"/>
      <c r="C27" s="78"/>
      <c r="D27" s="130"/>
      <c r="E27" s="79"/>
    </row>
    <row r="28" spans="1:5" ht="28.5" customHeight="1">
      <c r="A28" s="96"/>
      <c r="B28" s="78"/>
      <c r="C28" s="78"/>
      <c r="D28" s="130"/>
      <c r="E28" s="79"/>
    </row>
    <row r="29" spans="1:5" ht="28.5" customHeight="1">
      <c r="A29" s="96"/>
      <c r="B29" s="78"/>
      <c r="C29" s="78"/>
      <c r="D29" s="130"/>
      <c r="E29" s="79"/>
    </row>
    <row r="30" spans="1:5" ht="28.5" customHeight="1">
      <c r="A30" s="96"/>
      <c r="B30" s="78"/>
      <c r="C30" s="78"/>
      <c r="D30" s="130"/>
      <c r="E30" s="79"/>
    </row>
    <row r="31" spans="1:5" ht="28.5" customHeight="1">
      <c r="A31" s="96"/>
      <c r="B31" s="78"/>
      <c r="C31" s="78"/>
      <c r="D31" s="130"/>
      <c r="E31" s="79"/>
    </row>
  </sheetData>
  <sheetProtection/>
  <mergeCells count="1">
    <mergeCell ref="A2:E2"/>
  </mergeCells>
  <printOptions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7">
      <selection activeCell="H16" sqref="H16"/>
    </sheetView>
  </sheetViews>
  <sheetFormatPr defaultColWidth="9.00390625" defaultRowHeight="25.5" customHeight="1"/>
  <cols>
    <col min="1" max="1" width="32.75390625" style="76" customWidth="1"/>
    <col min="2" max="2" width="13.00390625" style="77" customWidth="1"/>
    <col min="3" max="3" width="24.625" style="78" customWidth="1"/>
    <col min="4" max="4" width="13.125" style="79" customWidth="1"/>
    <col min="5" max="5" width="7.00390625" style="79" customWidth="1"/>
    <col min="6" max="252" width="9.00390625" style="79" customWidth="1"/>
    <col min="253" max="16384" width="9.00390625" style="97" customWidth="1"/>
  </cols>
  <sheetData>
    <row r="1" ht="25.5" customHeight="1">
      <c r="A1" s="76" t="s">
        <v>109</v>
      </c>
    </row>
    <row r="2" spans="1:5" ht="30" customHeight="1">
      <c r="A2" s="98" t="s">
        <v>110</v>
      </c>
      <c r="B2" s="98"/>
      <c r="C2" s="98"/>
      <c r="D2" s="98"/>
      <c r="E2" s="98"/>
    </row>
    <row r="3" spans="1:5" ht="22.5" customHeight="1">
      <c r="A3" s="76" t="s">
        <v>51</v>
      </c>
      <c r="E3" s="99" t="s">
        <v>3</v>
      </c>
    </row>
    <row r="4" spans="1:5" s="94" customFormat="1" ht="22.5" customHeight="1">
      <c r="A4" s="100" t="s">
        <v>111</v>
      </c>
      <c r="B4" s="101" t="s">
        <v>112</v>
      </c>
      <c r="C4" s="100" t="s">
        <v>113</v>
      </c>
      <c r="D4" s="101" t="s">
        <v>114</v>
      </c>
      <c r="E4" s="102" t="s">
        <v>115</v>
      </c>
    </row>
    <row r="5" spans="1:5" s="95" customFormat="1" ht="22.5" customHeight="1">
      <c r="A5" s="103" t="s">
        <v>116</v>
      </c>
      <c r="B5" s="104">
        <v>1376.4</v>
      </c>
      <c r="C5" s="105" t="s">
        <v>117</v>
      </c>
      <c r="D5" s="106">
        <v>1790.4</v>
      </c>
      <c r="E5" s="107"/>
    </row>
    <row r="6" spans="1:5" s="95" customFormat="1" ht="22.5" customHeight="1">
      <c r="A6" s="108" t="s">
        <v>13</v>
      </c>
      <c r="B6" s="109">
        <v>41.4</v>
      </c>
      <c r="C6" s="105" t="s">
        <v>118</v>
      </c>
      <c r="D6" s="106">
        <v>531.8</v>
      </c>
      <c r="E6" s="107"/>
    </row>
    <row r="7" spans="1:5" s="95" customFormat="1" ht="22.5" customHeight="1">
      <c r="A7" s="108" t="s">
        <v>15</v>
      </c>
      <c r="B7" s="109">
        <v>109.1</v>
      </c>
      <c r="C7" s="110" t="s">
        <v>119</v>
      </c>
      <c r="D7" s="106">
        <v>1697.3</v>
      </c>
      <c r="E7" s="107"/>
    </row>
    <row r="8" spans="1:5" s="95" customFormat="1" ht="22.5" customHeight="1">
      <c r="A8" s="108" t="s">
        <v>17</v>
      </c>
      <c r="B8" s="109">
        <f>SUM(B9:B12)</f>
        <v>5084.2</v>
      </c>
      <c r="C8" s="110" t="s">
        <v>120</v>
      </c>
      <c r="D8" s="106"/>
      <c r="E8" s="107"/>
    </row>
    <row r="9" spans="1:5" s="95" customFormat="1" ht="22.5" customHeight="1">
      <c r="A9" s="111" t="s">
        <v>59</v>
      </c>
      <c r="B9" s="109">
        <v>5000</v>
      </c>
      <c r="C9" s="105" t="s">
        <v>121</v>
      </c>
      <c r="D9" s="106">
        <v>233.3</v>
      </c>
      <c r="E9" s="107"/>
    </row>
    <row r="10" spans="1:5" s="95" customFormat="1" ht="22.5" customHeight="1">
      <c r="A10" s="111" t="s">
        <v>122</v>
      </c>
      <c r="B10" s="104">
        <v>0</v>
      </c>
      <c r="C10" s="105" t="s">
        <v>123</v>
      </c>
      <c r="D10" s="106">
        <v>2272.8</v>
      </c>
      <c r="E10" s="107"/>
    </row>
    <row r="11" spans="1:5" s="95" customFormat="1" ht="22.5" customHeight="1">
      <c r="A11" s="111" t="s">
        <v>124</v>
      </c>
      <c r="B11" s="109">
        <v>49</v>
      </c>
      <c r="C11" s="105" t="s">
        <v>125</v>
      </c>
      <c r="D11" s="106">
        <v>178.5</v>
      </c>
      <c r="E11" s="107"/>
    </row>
    <row r="12" spans="1:5" s="95" customFormat="1" ht="22.5" customHeight="1">
      <c r="A12" s="111" t="s">
        <v>126</v>
      </c>
      <c r="B12" s="109">
        <v>35.2</v>
      </c>
      <c r="C12" s="105" t="s">
        <v>127</v>
      </c>
      <c r="D12" s="106">
        <v>3874.1</v>
      </c>
      <c r="E12" s="106"/>
    </row>
    <row r="13" spans="1:5" s="95" customFormat="1" ht="22.5" customHeight="1">
      <c r="A13" s="108" t="s">
        <v>64</v>
      </c>
      <c r="B13" s="109">
        <f>SUM(B14:B15)</f>
        <v>3315.8</v>
      </c>
      <c r="C13" s="110" t="s">
        <v>128</v>
      </c>
      <c r="D13" s="106">
        <v>8494.6</v>
      </c>
      <c r="E13" s="107"/>
    </row>
    <row r="14" spans="1:5" s="96" customFormat="1" ht="22.5" customHeight="1">
      <c r="A14" s="111" t="s">
        <v>65</v>
      </c>
      <c r="B14" s="112">
        <v>3115.8</v>
      </c>
      <c r="C14" s="110" t="s">
        <v>129</v>
      </c>
      <c r="D14" s="106">
        <v>2946.8</v>
      </c>
      <c r="E14" s="106"/>
    </row>
    <row r="15" spans="1:5" s="95" customFormat="1" ht="22.5" customHeight="1">
      <c r="A15" s="111" t="s">
        <v>73</v>
      </c>
      <c r="B15" s="109">
        <v>200</v>
      </c>
      <c r="C15" s="105" t="s">
        <v>130</v>
      </c>
      <c r="D15" s="106">
        <v>2407.3</v>
      </c>
      <c r="E15" s="106"/>
    </row>
    <row r="16" spans="1:5" s="96" customFormat="1" ht="22.5" customHeight="1">
      <c r="A16" s="108" t="s">
        <v>34</v>
      </c>
      <c r="B16" s="109">
        <v>12982.2</v>
      </c>
      <c r="C16" s="105" t="s">
        <v>131</v>
      </c>
      <c r="D16" s="106">
        <v>211.2</v>
      </c>
      <c r="E16" s="106"/>
    </row>
    <row r="17" spans="1:5" s="96" customFormat="1" ht="22.5" customHeight="1">
      <c r="A17" s="113" t="s">
        <v>132</v>
      </c>
      <c r="B17" s="104"/>
      <c r="C17" s="114" t="s">
        <v>133</v>
      </c>
      <c r="D17" s="106">
        <v>1354.3</v>
      </c>
      <c r="E17" s="106"/>
    </row>
    <row r="18" spans="1:5" s="96" customFormat="1" ht="22.5" customHeight="1">
      <c r="A18" s="113" t="s">
        <v>134</v>
      </c>
      <c r="B18" s="109"/>
      <c r="C18" s="110" t="s">
        <v>135</v>
      </c>
      <c r="D18" s="106">
        <v>23.5</v>
      </c>
      <c r="E18" s="106"/>
    </row>
    <row r="19" spans="1:5" s="96" customFormat="1" ht="22.5" customHeight="1">
      <c r="A19" s="115" t="s">
        <v>88</v>
      </c>
      <c r="B19" s="109"/>
      <c r="C19" s="116" t="s">
        <v>136</v>
      </c>
      <c r="D19" s="106">
        <v>263.2</v>
      </c>
      <c r="E19" s="106"/>
    </row>
    <row r="20" spans="1:5" s="96" customFormat="1" ht="22.5" customHeight="1">
      <c r="A20" s="108" t="s">
        <v>43</v>
      </c>
      <c r="B20" s="109">
        <v>3673.5</v>
      </c>
      <c r="C20" s="116" t="s">
        <v>137</v>
      </c>
      <c r="D20" s="106">
        <v>303.5</v>
      </c>
      <c r="E20" s="106"/>
    </row>
    <row r="21" spans="1:5" s="96" customFormat="1" ht="22.5" customHeight="1">
      <c r="A21" s="117"/>
      <c r="B21" s="109"/>
      <c r="C21" s="116"/>
      <c r="D21" s="106"/>
      <c r="E21" s="106"/>
    </row>
    <row r="22" spans="1:5" s="96" customFormat="1" ht="22.5" customHeight="1">
      <c r="A22" s="118" t="s">
        <v>138</v>
      </c>
      <c r="B22" s="104">
        <f>SUM(B5:B8,B13,B16,B20)</f>
        <v>26582.600000000002</v>
      </c>
      <c r="C22" s="118" t="s">
        <v>139</v>
      </c>
      <c r="D22" s="119">
        <f>SUM(D5:D20)</f>
        <v>26582.600000000002</v>
      </c>
      <c r="E22" s="107"/>
    </row>
    <row r="23" spans="1:8" s="96" customFormat="1" ht="22.5" customHeight="1">
      <c r="A23" s="120" t="s">
        <v>140</v>
      </c>
      <c r="B23" s="121"/>
      <c r="C23" s="120" t="s">
        <v>141</v>
      </c>
      <c r="D23" s="122"/>
      <c r="E23" s="123"/>
      <c r="H23" s="96" t="s">
        <v>142</v>
      </c>
    </row>
    <row r="24" spans="1:5" s="95" customFormat="1" ht="22.5" customHeight="1">
      <c r="A24" s="124" t="s">
        <v>143</v>
      </c>
      <c r="B24" s="125">
        <f>SUM(B22:B23)</f>
        <v>26582.600000000002</v>
      </c>
      <c r="C24" s="124" t="s">
        <v>143</v>
      </c>
      <c r="D24" s="126">
        <f>SUM(D22:D23)</f>
        <v>26582.600000000002</v>
      </c>
      <c r="E24" s="106"/>
    </row>
    <row r="25" spans="1:5" s="96" customFormat="1" ht="25.5" customHeight="1">
      <c r="A25" s="76"/>
      <c r="B25" s="77"/>
      <c r="C25" s="78"/>
      <c r="D25" s="79"/>
      <c r="E25" s="79"/>
    </row>
  </sheetData>
  <sheetProtection/>
  <mergeCells count="1">
    <mergeCell ref="A2:E2"/>
  </mergeCells>
  <printOptions horizontalCentered="1"/>
  <pageMargins left="0.71" right="0.71" top="0.75" bottom="0.75" header="0.31" footer="0.31"/>
  <pageSetup fitToHeight="0"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28"/>
  <sheetViews>
    <sheetView zoomScaleSheetLayoutView="100" workbookViewId="0" topLeftCell="A1">
      <selection activeCell="A1" sqref="A1:IV65536"/>
    </sheetView>
  </sheetViews>
  <sheetFormatPr defaultColWidth="9.00390625" defaultRowHeight="21" customHeight="1"/>
  <cols>
    <col min="1" max="1" width="5.00390625" style="74" customWidth="1"/>
    <col min="2" max="2" width="10.375" style="74" customWidth="1"/>
    <col min="3" max="3" width="14.00390625" style="74" customWidth="1"/>
    <col min="4" max="4" width="10.875" style="74" customWidth="1"/>
    <col min="5" max="5" width="10.50390625" style="74" customWidth="1"/>
    <col min="6" max="6" width="16.375" style="74" customWidth="1"/>
    <col min="7" max="7" width="11.75390625" style="74" customWidth="1"/>
    <col min="8" max="8" width="10.75390625" style="74" customWidth="1"/>
    <col min="9" max="9" width="31.00390625" style="75" customWidth="1"/>
    <col min="10" max="16384" width="9.00390625" style="74" customWidth="1"/>
  </cols>
  <sheetData>
    <row r="1" spans="1:252" ht="25.5" customHeight="1">
      <c r="A1" s="76" t="s">
        <v>144</v>
      </c>
      <c r="B1" s="77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</row>
    <row r="2" spans="1:9" s="71" customFormat="1" ht="30.75" customHeight="1">
      <c r="A2" s="80" t="s">
        <v>145</v>
      </c>
      <c r="B2" s="80"/>
      <c r="C2" s="80"/>
      <c r="D2" s="80"/>
      <c r="E2" s="80"/>
      <c r="F2" s="80"/>
      <c r="G2" s="80"/>
      <c r="H2" s="80"/>
      <c r="I2" s="80"/>
    </row>
    <row r="3" spans="1:252" s="72" customFormat="1" ht="22.5" customHeight="1">
      <c r="A3" s="81" t="s">
        <v>51</v>
      </c>
      <c r="B3" s="81"/>
      <c r="C3" s="82"/>
      <c r="D3" s="83"/>
      <c r="E3" s="71"/>
      <c r="F3" s="83"/>
      <c r="G3" s="83"/>
      <c r="H3" s="83"/>
      <c r="I3" s="87" t="s">
        <v>3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</row>
    <row r="4" spans="1:9" s="73" customFormat="1" ht="23.25" customHeight="1">
      <c r="A4" s="84" t="s">
        <v>146</v>
      </c>
      <c r="B4" s="84" t="s">
        <v>147</v>
      </c>
      <c r="C4" s="84" t="s">
        <v>148</v>
      </c>
      <c r="D4" s="84" t="s">
        <v>149</v>
      </c>
      <c r="E4" s="84" t="s">
        <v>150</v>
      </c>
      <c r="F4" s="84" t="s">
        <v>151</v>
      </c>
      <c r="G4" s="84" t="s">
        <v>152</v>
      </c>
      <c r="H4" s="84" t="s">
        <v>153</v>
      </c>
      <c r="I4" s="84" t="s">
        <v>154</v>
      </c>
    </row>
    <row r="5" spans="1:9" s="73" customFormat="1" ht="23.25" customHeight="1">
      <c r="A5" s="84">
        <v>1</v>
      </c>
      <c r="B5" s="84" t="s">
        <v>155</v>
      </c>
      <c r="C5" s="84"/>
      <c r="D5" s="84" t="s">
        <v>156</v>
      </c>
      <c r="E5" s="84" t="s">
        <v>157</v>
      </c>
      <c r="F5" s="84" t="s">
        <v>158</v>
      </c>
      <c r="G5" s="84">
        <v>1200</v>
      </c>
      <c r="H5" s="84">
        <v>900</v>
      </c>
      <c r="I5" s="84"/>
    </row>
    <row r="6" spans="1:9" s="73" customFormat="1" ht="23.25" customHeight="1">
      <c r="A6" s="84">
        <v>2</v>
      </c>
      <c r="B6" s="84" t="s">
        <v>159</v>
      </c>
      <c r="C6" s="84"/>
      <c r="D6" s="84" t="s">
        <v>160</v>
      </c>
      <c r="E6" s="84" t="s">
        <v>161</v>
      </c>
      <c r="F6" s="84" t="s">
        <v>158</v>
      </c>
      <c r="G6" s="84">
        <v>700</v>
      </c>
      <c r="H6" s="84">
        <v>400</v>
      </c>
      <c r="I6" s="84"/>
    </row>
    <row r="7" spans="1:9" s="73" customFormat="1" ht="23.25" customHeight="1">
      <c r="A7" s="84">
        <v>3</v>
      </c>
      <c r="B7" s="84" t="s">
        <v>162</v>
      </c>
      <c r="C7" s="84"/>
      <c r="D7" s="84" t="s">
        <v>163</v>
      </c>
      <c r="E7" s="84" t="s">
        <v>161</v>
      </c>
      <c r="F7" s="84" t="s">
        <v>158</v>
      </c>
      <c r="G7" s="84">
        <v>480</v>
      </c>
      <c r="H7" s="84">
        <v>300</v>
      </c>
      <c r="I7" s="88"/>
    </row>
    <row r="8" spans="1:9" s="73" customFormat="1" ht="23.25" customHeight="1">
      <c r="A8" s="84">
        <v>4</v>
      </c>
      <c r="B8" s="84" t="s">
        <v>164</v>
      </c>
      <c r="C8" s="84"/>
      <c r="D8" s="84" t="s">
        <v>165</v>
      </c>
      <c r="E8" s="84" t="s">
        <v>157</v>
      </c>
      <c r="F8" s="84" t="s">
        <v>158</v>
      </c>
      <c r="G8" s="84">
        <v>5000</v>
      </c>
      <c r="H8" s="84">
        <v>3400</v>
      </c>
      <c r="I8" s="88"/>
    </row>
    <row r="9" spans="1:9" s="73" customFormat="1" ht="23.25" customHeight="1">
      <c r="A9" s="84">
        <v>5</v>
      </c>
      <c r="B9" s="84"/>
      <c r="C9" s="84"/>
      <c r="D9" s="84"/>
      <c r="E9" s="84"/>
      <c r="F9" s="84"/>
      <c r="G9" s="84"/>
      <c r="H9" s="84"/>
      <c r="I9" s="89"/>
    </row>
    <row r="10" spans="1:9" s="73" customFormat="1" ht="23.25" customHeight="1">
      <c r="A10" s="84">
        <v>6</v>
      </c>
      <c r="B10" s="84"/>
      <c r="C10" s="84"/>
      <c r="D10" s="84"/>
      <c r="E10" s="84"/>
      <c r="F10" s="84"/>
      <c r="G10" s="84"/>
      <c r="H10" s="84"/>
      <c r="I10" s="89"/>
    </row>
    <row r="11" spans="1:9" s="73" customFormat="1" ht="23.25" customHeight="1">
      <c r="A11" s="84">
        <v>7</v>
      </c>
      <c r="B11" s="84"/>
      <c r="C11" s="84"/>
      <c r="D11" s="84"/>
      <c r="E11" s="84"/>
      <c r="F11" s="84"/>
      <c r="G11" s="84"/>
      <c r="H11" s="84"/>
      <c r="I11" s="89"/>
    </row>
    <row r="12" spans="1:9" s="73" customFormat="1" ht="23.25" customHeight="1">
      <c r="A12" s="84">
        <v>8</v>
      </c>
      <c r="B12" s="84"/>
      <c r="C12" s="84"/>
      <c r="D12" s="84"/>
      <c r="E12" s="84"/>
      <c r="F12" s="84"/>
      <c r="G12" s="84"/>
      <c r="H12" s="84"/>
      <c r="I12" s="89"/>
    </row>
    <row r="13" spans="1:9" s="73" customFormat="1" ht="23.25" customHeight="1">
      <c r="A13" s="84">
        <v>9</v>
      </c>
      <c r="B13" s="84"/>
      <c r="C13" s="84"/>
      <c r="D13" s="84"/>
      <c r="E13" s="84"/>
      <c r="F13" s="84"/>
      <c r="G13" s="84"/>
      <c r="H13" s="84"/>
      <c r="I13" s="89"/>
    </row>
    <row r="14" spans="1:9" s="73" customFormat="1" ht="23.25" customHeight="1">
      <c r="A14" s="84">
        <v>10</v>
      </c>
      <c r="B14" s="84"/>
      <c r="C14" s="84"/>
      <c r="D14" s="84"/>
      <c r="E14" s="84"/>
      <c r="F14" s="84"/>
      <c r="G14" s="84"/>
      <c r="H14" s="84"/>
      <c r="I14" s="89"/>
    </row>
    <row r="15" spans="1:9" s="73" customFormat="1" ht="23.25" customHeight="1">
      <c r="A15" s="84">
        <v>11</v>
      </c>
      <c r="B15" s="84"/>
      <c r="C15" s="84"/>
      <c r="D15" s="84"/>
      <c r="E15" s="84"/>
      <c r="F15" s="84"/>
      <c r="G15" s="84"/>
      <c r="H15" s="84"/>
      <c r="I15" s="89"/>
    </row>
    <row r="16" spans="1:9" s="73" customFormat="1" ht="23.25" customHeight="1">
      <c r="A16" s="84">
        <v>12</v>
      </c>
      <c r="B16" s="84"/>
      <c r="C16" s="84"/>
      <c r="D16" s="84"/>
      <c r="E16" s="84"/>
      <c r="F16" s="84"/>
      <c r="G16" s="84"/>
      <c r="H16" s="84"/>
      <c r="I16" s="89"/>
    </row>
    <row r="17" spans="1:9" s="74" customFormat="1" ht="23.25" customHeight="1">
      <c r="A17" s="85"/>
      <c r="B17" s="85" t="s">
        <v>166</v>
      </c>
      <c r="C17" s="85"/>
      <c r="D17" s="85"/>
      <c r="E17" s="85"/>
      <c r="F17" s="85"/>
      <c r="G17" s="85">
        <f>SUM(G5:G16)</f>
        <v>7380</v>
      </c>
      <c r="H17" s="85">
        <f>SUM(H5:H16)</f>
        <v>5000</v>
      </c>
      <c r="I17" s="90"/>
    </row>
    <row r="18" s="74" customFormat="1" ht="21" customHeight="1">
      <c r="I18" s="75"/>
    </row>
    <row r="19" s="74" customFormat="1" ht="21" customHeight="1">
      <c r="I19" s="75"/>
    </row>
    <row r="20" s="74" customFormat="1" ht="21" customHeight="1">
      <c r="I20" s="75"/>
    </row>
    <row r="21" s="74" customFormat="1" ht="21" customHeight="1">
      <c r="I21" s="75"/>
    </row>
    <row r="22" spans="1:10" s="74" customFormat="1" ht="21" customHeight="1">
      <c r="A22" s="71"/>
      <c r="B22" s="71"/>
      <c r="C22" s="71"/>
      <c r="D22" s="71"/>
      <c r="E22" s="71"/>
      <c r="F22" s="71"/>
      <c r="G22" s="71"/>
      <c r="H22" s="71"/>
      <c r="I22" s="91"/>
      <c r="J22" s="71"/>
    </row>
    <row r="23" spans="1:10" s="74" customFormat="1" ht="21" customHeight="1">
      <c r="A23" s="71"/>
      <c r="B23" s="86" t="s">
        <v>167</v>
      </c>
      <c r="C23" s="86"/>
      <c r="D23" s="86" t="s">
        <v>156</v>
      </c>
      <c r="E23" s="86" t="s">
        <v>157</v>
      </c>
      <c r="F23" s="86" t="s">
        <v>168</v>
      </c>
      <c r="G23" s="86">
        <v>1300</v>
      </c>
      <c r="H23" s="86">
        <v>800</v>
      </c>
      <c r="I23" s="92"/>
      <c r="J23" s="71"/>
    </row>
    <row r="24" spans="1:10" s="74" customFormat="1" ht="21" customHeight="1">
      <c r="A24" s="71"/>
      <c r="B24" s="86" t="s">
        <v>159</v>
      </c>
      <c r="C24" s="86"/>
      <c r="D24" s="86" t="s">
        <v>160</v>
      </c>
      <c r="E24" s="86" t="s">
        <v>161</v>
      </c>
      <c r="F24" s="86" t="s">
        <v>158</v>
      </c>
      <c r="G24" s="86">
        <v>700</v>
      </c>
      <c r="H24" s="86">
        <v>450</v>
      </c>
      <c r="I24" s="92"/>
      <c r="J24" s="71"/>
    </row>
    <row r="25" spans="1:10" s="74" customFormat="1" ht="21" customHeight="1">
      <c r="A25" s="71"/>
      <c r="B25" s="86" t="s">
        <v>169</v>
      </c>
      <c r="C25" s="86"/>
      <c r="D25" s="86" t="s">
        <v>170</v>
      </c>
      <c r="E25" s="86" t="s">
        <v>171</v>
      </c>
      <c r="F25" s="86" t="s">
        <v>158</v>
      </c>
      <c r="G25" s="86">
        <v>770</v>
      </c>
      <c r="H25" s="86">
        <v>450</v>
      </c>
      <c r="I25" s="92" t="s">
        <v>172</v>
      </c>
      <c r="J25" s="71"/>
    </row>
    <row r="26" spans="1:10" s="74" customFormat="1" ht="21" customHeight="1">
      <c r="A26" s="71"/>
      <c r="B26" s="86" t="s">
        <v>162</v>
      </c>
      <c r="C26" s="86"/>
      <c r="D26" s="86" t="s">
        <v>163</v>
      </c>
      <c r="E26" s="86" t="s">
        <v>161</v>
      </c>
      <c r="F26" s="86" t="s">
        <v>158</v>
      </c>
      <c r="G26" s="86">
        <v>480</v>
      </c>
      <c r="H26" s="86">
        <v>300</v>
      </c>
      <c r="I26" s="93"/>
      <c r="J26" s="71"/>
    </row>
    <row r="27" spans="1:10" s="74" customFormat="1" ht="21" customHeight="1">
      <c r="A27" s="71"/>
      <c r="B27" s="71"/>
      <c r="C27" s="71"/>
      <c r="D27" s="71"/>
      <c r="E27" s="71"/>
      <c r="F27" s="71"/>
      <c r="G27" s="71"/>
      <c r="H27" s="71"/>
      <c r="I27" s="91"/>
      <c r="J27" s="71"/>
    </row>
    <row r="28" spans="1:10" s="74" customFormat="1" ht="21" customHeight="1">
      <c r="A28" s="71"/>
      <c r="B28" s="71"/>
      <c r="C28" s="71"/>
      <c r="D28" s="71"/>
      <c r="E28" s="71"/>
      <c r="F28" s="71"/>
      <c r="G28" s="71"/>
      <c r="H28" s="71"/>
      <c r="I28" s="91"/>
      <c r="J28" s="71"/>
    </row>
  </sheetData>
  <sheetProtection/>
  <mergeCells count="2">
    <mergeCell ref="A2:I2"/>
    <mergeCell ref="A3:B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566"/>
  <sheetViews>
    <sheetView showZeros="0" tabSelected="1" workbookViewId="0" topLeftCell="A1">
      <pane ySplit="7" topLeftCell="A178" activePane="bottomLeft" state="frozen"/>
      <selection pane="bottomLeft" activeCell="M186" sqref="M186"/>
    </sheetView>
  </sheetViews>
  <sheetFormatPr defaultColWidth="9.00390625" defaultRowHeight="14.25"/>
  <cols>
    <col min="1" max="1" width="38.50390625" style="41" customWidth="1"/>
    <col min="2" max="3" width="4.625" style="41" customWidth="1"/>
    <col min="4" max="4" width="4.125" style="41" customWidth="1"/>
    <col min="5" max="5" width="7.75390625" style="41" customWidth="1"/>
    <col min="6" max="6" width="8.375" style="41" customWidth="1"/>
    <col min="7" max="7" width="7.875" style="41" customWidth="1"/>
    <col min="8" max="8" width="7.625" style="41" customWidth="1"/>
    <col min="9" max="9" width="7.75390625" style="41" customWidth="1"/>
    <col min="10" max="10" width="8.25390625" style="41" customWidth="1"/>
    <col min="11" max="11" width="7.625" style="41" customWidth="1"/>
    <col min="12" max="12" width="6.625" style="41" customWidth="1"/>
    <col min="13" max="13" width="8.75390625" style="41" customWidth="1"/>
    <col min="14" max="14" width="6.625" style="41" customWidth="1"/>
    <col min="15" max="15" width="15.00390625" style="41" customWidth="1"/>
    <col min="16" max="16" width="9.875" style="42" customWidth="1"/>
    <col min="17" max="16384" width="9.00390625" style="42" customWidth="1"/>
  </cols>
  <sheetData>
    <row r="1" spans="1:251" ht="25.5" customHeight="1">
      <c r="A1" s="43" t="s">
        <v>173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15" s="35" customFormat="1" ht="24.75" customHeight="1">
      <c r="A2" s="46" t="s">
        <v>174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8" customHeight="1">
      <c r="A3" s="47" t="s">
        <v>175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62"/>
      <c r="M3" s="62"/>
      <c r="N3" s="62"/>
      <c r="O3" s="63"/>
    </row>
    <row r="4" spans="1:15" s="36" customFormat="1" ht="16.5" customHeight="1">
      <c r="A4" s="49"/>
      <c r="B4" s="50" t="s">
        <v>176</v>
      </c>
      <c r="C4" s="51"/>
      <c r="D4" s="52"/>
      <c r="E4" s="53" t="s">
        <v>177</v>
      </c>
      <c r="F4" s="53" t="s">
        <v>178</v>
      </c>
      <c r="G4" s="49" t="s">
        <v>179</v>
      </c>
      <c r="H4" s="49"/>
      <c r="I4" s="49"/>
      <c r="J4" s="53" t="s">
        <v>180</v>
      </c>
      <c r="K4" s="50" t="s">
        <v>181</v>
      </c>
      <c r="L4" s="51"/>
      <c r="M4" s="51"/>
      <c r="N4" s="64"/>
      <c r="O4" s="53" t="s">
        <v>182</v>
      </c>
    </row>
    <row r="5" spans="1:15" s="36" customFormat="1" ht="21.75" customHeight="1">
      <c r="A5" s="49"/>
      <c r="B5" s="50" t="s">
        <v>183</v>
      </c>
      <c r="C5" s="52"/>
      <c r="D5" s="53" t="s">
        <v>184</v>
      </c>
      <c r="E5" s="54"/>
      <c r="F5" s="54"/>
      <c r="G5" s="49" t="s">
        <v>185</v>
      </c>
      <c r="H5" s="49" t="s">
        <v>186</v>
      </c>
      <c r="I5" s="49" t="s">
        <v>187</v>
      </c>
      <c r="J5" s="54"/>
      <c r="K5" s="53" t="s">
        <v>188</v>
      </c>
      <c r="L5" s="49" t="s">
        <v>189</v>
      </c>
      <c r="M5" s="49" t="s">
        <v>190</v>
      </c>
      <c r="N5" s="49" t="s">
        <v>191</v>
      </c>
      <c r="O5" s="54"/>
    </row>
    <row r="6" spans="1:15" s="36" customFormat="1" ht="27" customHeight="1">
      <c r="A6" s="49"/>
      <c r="B6" s="49" t="s">
        <v>192</v>
      </c>
      <c r="C6" s="49" t="s">
        <v>193</v>
      </c>
      <c r="D6" s="55"/>
      <c r="E6" s="55"/>
      <c r="F6" s="55"/>
      <c r="G6" s="49"/>
      <c r="H6" s="49"/>
      <c r="I6" s="49"/>
      <c r="J6" s="55"/>
      <c r="K6" s="55"/>
      <c r="L6" s="65"/>
      <c r="M6" s="65"/>
      <c r="N6" s="65"/>
      <c r="O6" s="55"/>
    </row>
    <row r="7" spans="1:15" s="37" customFormat="1" ht="21" customHeight="1">
      <c r="A7" s="56"/>
      <c r="B7" s="57">
        <f>SUM(B8,B140,B172,B197,B213,B263,B290,B326,B398,B487,B502,B517,B535,B548,B551)</f>
        <v>57</v>
      </c>
      <c r="C7" s="57">
        <f aca="true" t="shared" si="0" ref="C7:N7">SUM(C8,C140,C172,C197,C213,C263,C290,C326,C398,C487,C502,C517,C535,C548,C551)</f>
        <v>0</v>
      </c>
      <c r="D7" s="57">
        <f t="shared" si="0"/>
        <v>80</v>
      </c>
      <c r="E7" s="57">
        <f t="shared" si="0"/>
        <v>2000.1999999999998</v>
      </c>
      <c r="F7" s="57">
        <f t="shared" si="0"/>
        <v>24582.400000000005</v>
      </c>
      <c r="G7" s="57">
        <f t="shared" si="0"/>
        <v>37229.1</v>
      </c>
      <c r="H7" s="57">
        <f t="shared" si="0"/>
        <v>9374.7</v>
      </c>
      <c r="I7" s="57">
        <f t="shared" si="0"/>
        <v>16065.8</v>
      </c>
      <c r="J7" s="57">
        <f t="shared" si="0"/>
        <v>26582.600000000002</v>
      </c>
      <c r="K7" s="57">
        <f t="shared" si="0"/>
        <v>9780.300000000001</v>
      </c>
      <c r="L7" s="57">
        <f t="shared" si="0"/>
        <v>4516.6</v>
      </c>
      <c r="M7" s="57">
        <f t="shared" si="0"/>
        <v>11562.2</v>
      </c>
      <c r="N7" s="57">
        <f t="shared" si="0"/>
        <v>723.5</v>
      </c>
      <c r="O7" s="57"/>
    </row>
    <row r="8" spans="1:15" s="38" customFormat="1" ht="18.75" customHeight="1">
      <c r="A8" s="58" t="s">
        <v>194</v>
      </c>
      <c r="B8" s="59">
        <f>SUM(B9,B14,B16,B55,B59,B64,B68:B70,B103,B122,B138)</f>
        <v>27</v>
      </c>
      <c r="C8" s="59">
        <f aca="true" t="shared" si="1" ref="C8:N8">SUM(C9,C14,C16,C55,C59,C64,C68:C70,C103,C122,C138)</f>
        <v>0</v>
      </c>
      <c r="D8" s="59">
        <f t="shared" si="1"/>
        <v>15</v>
      </c>
      <c r="E8" s="59">
        <f t="shared" si="1"/>
        <v>1075.8</v>
      </c>
      <c r="F8" s="59">
        <f t="shared" si="1"/>
        <v>714.6</v>
      </c>
      <c r="G8" s="59">
        <f t="shared" si="1"/>
        <v>30</v>
      </c>
      <c r="H8" s="59">
        <f t="shared" si="1"/>
        <v>0</v>
      </c>
      <c r="I8" s="59">
        <f t="shared" si="1"/>
        <v>30</v>
      </c>
      <c r="J8" s="59">
        <f t="shared" si="1"/>
        <v>1790.4</v>
      </c>
      <c r="K8" s="59">
        <f t="shared" si="1"/>
        <v>1121.5</v>
      </c>
      <c r="L8" s="59">
        <f t="shared" si="1"/>
        <v>594.0999999999999</v>
      </c>
      <c r="M8" s="59">
        <f t="shared" si="1"/>
        <v>74.8</v>
      </c>
      <c r="N8" s="59">
        <f t="shared" si="1"/>
        <v>0</v>
      </c>
      <c r="O8" s="59"/>
    </row>
    <row r="9" spans="1:15" s="37" customFormat="1" ht="18.75" customHeight="1">
      <c r="A9" s="59" t="s">
        <v>195</v>
      </c>
      <c r="B9" s="59">
        <f>SUM(B10:B13)</f>
        <v>2</v>
      </c>
      <c r="C9" s="59">
        <f aca="true" t="shared" si="2" ref="C9:N9">SUM(C10:C13)</f>
        <v>0</v>
      </c>
      <c r="D9" s="59">
        <f t="shared" si="2"/>
        <v>0</v>
      </c>
      <c r="E9" s="59">
        <f t="shared" si="2"/>
        <v>43.3</v>
      </c>
      <c r="F9" s="59">
        <f t="shared" si="2"/>
        <v>13</v>
      </c>
      <c r="G9" s="59">
        <f t="shared" si="2"/>
        <v>0</v>
      </c>
      <c r="H9" s="59">
        <f t="shared" si="2"/>
        <v>0</v>
      </c>
      <c r="I9" s="59">
        <f t="shared" si="2"/>
        <v>0</v>
      </c>
      <c r="J9" s="59">
        <f t="shared" si="2"/>
        <v>56.3</v>
      </c>
      <c r="K9" s="59">
        <f t="shared" si="2"/>
        <v>22</v>
      </c>
      <c r="L9" s="59">
        <f t="shared" si="2"/>
        <v>33.3</v>
      </c>
      <c r="M9" s="59">
        <f t="shared" si="2"/>
        <v>1</v>
      </c>
      <c r="N9" s="59">
        <f t="shared" si="2"/>
        <v>0</v>
      </c>
      <c r="O9" s="59"/>
    </row>
    <row r="10" spans="1:16" s="39" customFormat="1" ht="18.75" customHeight="1">
      <c r="A10" s="27" t="s">
        <v>196</v>
      </c>
      <c r="B10" s="27">
        <v>2</v>
      </c>
      <c r="C10" s="27"/>
      <c r="D10" s="27"/>
      <c r="E10" s="27">
        <v>43.3</v>
      </c>
      <c r="F10" s="27"/>
      <c r="G10" s="27"/>
      <c r="H10" s="27"/>
      <c r="I10" s="27"/>
      <c r="J10" s="27">
        <f>SUM(K10:N10)</f>
        <v>43.3</v>
      </c>
      <c r="K10" s="27">
        <v>10</v>
      </c>
      <c r="L10" s="27">
        <v>33.3</v>
      </c>
      <c r="M10" s="27"/>
      <c r="N10" s="27"/>
      <c r="O10" s="27"/>
      <c r="P10" s="66"/>
    </row>
    <row r="11" spans="1:15" s="37" customFormat="1" ht="18.75" customHeight="1">
      <c r="A11" s="59" t="s">
        <v>197</v>
      </c>
      <c r="B11" s="59"/>
      <c r="C11" s="59"/>
      <c r="D11" s="59"/>
      <c r="E11" s="59"/>
      <c r="F11" s="59">
        <v>4</v>
      </c>
      <c r="G11" s="59"/>
      <c r="H11" s="59"/>
      <c r="I11" s="59"/>
      <c r="J11" s="59">
        <f>SUM(K11:N11)</f>
        <v>4</v>
      </c>
      <c r="K11" s="59">
        <v>4</v>
      </c>
      <c r="L11" s="59"/>
      <c r="M11" s="59"/>
      <c r="N11" s="59"/>
      <c r="O11" s="59"/>
    </row>
    <row r="12" spans="1:15" s="37" customFormat="1" ht="18.75" customHeight="1">
      <c r="A12" s="59" t="s">
        <v>198</v>
      </c>
      <c r="B12" s="59"/>
      <c r="C12" s="59"/>
      <c r="D12" s="59"/>
      <c r="E12" s="59"/>
      <c r="F12" s="59">
        <v>7</v>
      </c>
      <c r="G12" s="59"/>
      <c r="H12" s="59"/>
      <c r="I12" s="59"/>
      <c r="J12" s="59">
        <f>SUM(K12:N12)</f>
        <v>7</v>
      </c>
      <c r="K12" s="59">
        <v>6</v>
      </c>
      <c r="L12" s="59"/>
      <c r="M12" s="59">
        <v>1</v>
      </c>
      <c r="N12" s="59"/>
      <c r="O12" s="59"/>
    </row>
    <row r="13" spans="1:15" s="37" customFormat="1" ht="18.75" customHeight="1">
      <c r="A13" s="59" t="s">
        <v>199</v>
      </c>
      <c r="B13" s="59"/>
      <c r="C13" s="59"/>
      <c r="D13" s="59"/>
      <c r="E13" s="59"/>
      <c r="F13" s="59">
        <v>2</v>
      </c>
      <c r="G13" s="59"/>
      <c r="H13" s="59"/>
      <c r="I13" s="59"/>
      <c r="J13" s="59">
        <f>SUM(K13:N13)</f>
        <v>2</v>
      </c>
      <c r="K13" s="59">
        <v>2</v>
      </c>
      <c r="L13" s="59"/>
      <c r="M13" s="59"/>
      <c r="N13" s="59"/>
      <c r="O13" s="59"/>
    </row>
    <row r="14" spans="1:15" s="37" customFormat="1" ht="18.75" customHeight="1">
      <c r="A14" s="59" t="s">
        <v>200</v>
      </c>
      <c r="B14" s="59">
        <f>SUM(B15)</f>
        <v>0</v>
      </c>
      <c r="C14" s="59">
        <f aca="true" t="shared" si="3" ref="C14:N14">SUM(C15)</f>
        <v>0</v>
      </c>
      <c r="D14" s="59">
        <f t="shared" si="3"/>
        <v>0</v>
      </c>
      <c r="E14" s="59">
        <f t="shared" si="3"/>
        <v>0</v>
      </c>
      <c r="F14" s="59">
        <f t="shared" si="3"/>
        <v>0.5</v>
      </c>
      <c r="G14" s="59">
        <f t="shared" si="3"/>
        <v>0</v>
      </c>
      <c r="H14" s="59">
        <f t="shared" si="3"/>
        <v>0</v>
      </c>
      <c r="I14" s="59">
        <f t="shared" si="3"/>
        <v>0</v>
      </c>
      <c r="J14" s="59">
        <f t="shared" si="3"/>
        <v>0.5</v>
      </c>
      <c r="K14" s="59">
        <f t="shared" si="3"/>
        <v>0.5</v>
      </c>
      <c r="L14" s="59">
        <f t="shared" si="3"/>
        <v>0</v>
      </c>
      <c r="M14" s="59">
        <f t="shared" si="3"/>
        <v>0</v>
      </c>
      <c r="N14" s="59">
        <f t="shared" si="3"/>
        <v>0</v>
      </c>
      <c r="O14" s="59"/>
    </row>
    <row r="15" spans="1:15" s="37" customFormat="1" ht="18.75" customHeight="1">
      <c r="A15" s="60" t="s">
        <v>201</v>
      </c>
      <c r="B15" s="59"/>
      <c r="C15" s="59"/>
      <c r="D15" s="59"/>
      <c r="E15" s="59"/>
      <c r="F15" s="59">
        <v>0.5</v>
      </c>
      <c r="G15" s="59"/>
      <c r="H15" s="59"/>
      <c r="I15" s="59"/>
      <c r="J15" s="59">
        <f>SUM(K15:M15)</f>
        <v>0.5</v>
      </c>
      <c r="K15" s="59">
        <v>0.5</v>
      </c>
      <c r="L15" s="59"/>
      <c r="M15" s="59"/>
      <c r="N15" s="59"/>
      <c r="O15" s="59"/>
    </row>
    <row r="16" spans="1:15" s="37" customFormat="1" ht="18.75" customHeight="1">
      <c r="A16" s="59" t="s">
        <v>202</v>
      </c>
      <c r="B16" s="59">
        <f>SUM(B17,B28,B52:B54)</f>
        <v>13</v>
      </c>
      <c r="C16" s="59">
        <f aca="true" t="shared" si="4" ref="C16:N16">SUM(C17,C28,C52:C54)</f>
        <v>0</v>
      </c>
      <c r="D16" s="59">
        <f t="shared" si="4"/>
        <v>12</v>
      </c>
      <c r="E16" s="59">
        <f t="shared" si="4"/>
        <v>795.3000000000001</v>
      </c>
      <c r="F16" s="59">
        <f t="shared" si="4"/>
        <v>221.7</v>
      </c>
      <c r="G16" s="59">
        <f t="shared" si="4"/>
        <v>0</v>
      </c>
      <c r="H16" s="59">
        <f t="shared" si="4"/>
        <v>0</v>
      </c>
      <c r="I16" s="59">
        <f t="shared" si="4"/>
        <v>0</v>
      </c>
      <c r="J16" s="59">
        <f t="shared" si="4"/>
        <v>1017</v>
      </c>
      <c r="K16" s="59">
        <f t="shared" si="4"/>
        <v>635.7</v>
      </c>
      <c r="L16" s="59">
        <f t="shared" si="4"/>
        <v>380.79999999999995</v>
      </c>
      <c r="M16" s="59">
        <f t="shared" si="4"/>
        <v>0.5</v>
      </c>
      <c r="N16" s="59">
        <f t="shared" si="4"/>
        <v>0</v>
      </c>
      <c r="O16" s="59"/>
    </row>
    <row r="17" spans="1:16" s="39" customFormat="1" ht="18.75" customHeight="1">
      <c r="A17" s="25" t="s">
        <v>196</v>
      </c>
      <c r="B17" s="27">
        <f>SUM(B18:B27)</f>
        <v>13</v>
      </c>
      <c r="C17" s="27">
        <f aca="true" t="shared" si="5" ref="C17:N17">SUM(C18:C27)</f>
        <v>0</v>
      </c>
      <c r="D17" s="27">
        <f t="shared" si="5"/>
        <v>12</v>
      </c>
      <c r="E17" s="27">
        <f t="shared" si="5"/>
        <v>761.2</v>
      </c>
      <c r="F17" s="27">
        <f t="shared" si="5"/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761.2</v>
      </c>
      <c r="K17" s="27">
        <f t="shared" si="5"/>
        <v>379.90000000000003</v>
      </c>
      <c r="L17" s="27">
        <f t="shared" si="5"/>
        <v>380.79999999999995</v>
      </c>
      <c r="M17" s="27">
        <f t="shared" si="5"/>
        <v>0.5</v>
      </c>
      <c r="N17" s="27">
        <f t="shared" si="5"/>
        <v>0</v>
      </c>
      <c r="O17" s="27"/>
      <c r="P17" s="66"/>
    </row>
    <row r="18" spans="1:15" s="39" customFormat="1" ht="18.75" customHeight="1">
      <c r="A18" s="25" t="s">
        <v>203</v>
      </c>
      <c r="B18" s="27">
        <v>13</v>
      </c>
      <c r="C18" s="27"/>
      <c r="D18" s="27"/>
      <c r="E18" s="27">
        <v>231.8</v>
      </c>
      <c r="F18" s="27"/>
      <c r="G18" s="27"/>
      <c r="H18" s="27"/>
      <c r="I18" s="27"/>
      <c r="J18" s="27">
        <f aca="true" t="shared" si="6" ref="J18:J27">SUM(K18:N18)</f>
        <v>231.8</v>
      </c>
      <c r="K18" s="27">
        <v>36.8</v>
      </c>
      <c r="L18" s="27">
        <v>195</v>
      </c>
      <c r="M18" s="27"/>
      <c r="N18" s="27"/>
      <c r="O18" s="27"/>
    </row>
    <row r="19" spans="1:15" s="37" customFormat="1" ht="18.75" customHeight="1">
      <c r="A19" s="60" t="s">
        <v>204</v>
      </c>
      <c r="B19" s="59"/>
      <c r="C19" s="59"/>
      <c r="D19" s="59"/>
      <c r="E19" s="59">
        <v>14.3</v>
      </c>
      <c r="F19" s="59"/>
      <c r="G19" s="59"/>
      <c r="H19" s="59"/>
      <c r="I19" s="59"/>
      <c r="J19" s="59">
        <f t="shared" si="6"/>
        <v>14.3</v>
      </c>
      <c r="K19" s="59">
        <v>3.3</v>
      </c>
      <c r="L19" s="59">
        <v>11</v>
      </c>
      <c r="M19" s="59"/>
      <c r="N19" s="59"/>
      <c r="O19" s="59"/>
    </row>
    <row r="20" spans="1:15" s="37" customFormat="1" ht="18.75" customHeight="1">
      <c r="A20" s="60" t="s">
        <v>205</v>
      </c>
      <c r="B20" s="59"/>
      <c r="C20" s="59"/>
      <c r="D20" s="59"/>
      <c r="E20" s="59">
        <v>2.6</v>
      </c>
      <c r="F20" s="59"/>
      <c r="G20" s="59"/>
      <c r="H20" s="59"/>
      <c r="I20" s="59"/>
      <c r="J20" s="59">
        <f t="shared" si="6"/>
        <v>2.6</v>
      </c>
      <c r="K20" s="59"/>
      <c r="L20" s="59">
        <v>2.6</v>
      </c>
      <c r="M20" s="59"/>
      <c r="N20" s="59"/>
      <c r="O20" s="59"/>
    </row>
    <row r="21" spans="1:15" s="37" customFormat="1" ht="18.75" customHeight="1">
      <c r="A21" s="60" t="s">
        <v>206</v>
      </c>
      <c r="B21" s="59"/>
      <c r="C21" s="59"/>
      <c r="D21" s="59"/>
      <c r="E21" s="59">
        <v>1.2</v>
      </c>
      <c r="F21" s="59"/>
      <c r="G21" s="59"/>
      <c r="H21" s="59"/>
      <c r="I21" s="59"/>
      <c r="J21" s="59">
        <f t="shared" si="6"/>
        <v>1.2</v>
      </c>
      <c r="K21" s="59"/>
      <c r="L21" s="59">
        <v>1.2</v>
      </c>
      <c r="M21" s="59"/>
      <c r="N21" s="59"/>
      <c r="O21" s="59"/>
    </row>
    <row r="22" spans="1:16" s="39" customFormat="1" ht="18.75" customHeight="1">
      <c r="A22" s="25" t="s">
        <v>207</v>
      </c>
      <c r="B22" s="27"/>
      <c r="C22" s="27"/>
      <c r="D22" s="27">
        <v>12</v>
      </c>
      <c r="E22" s="27">
        <v>62</v>
      </c>
      <c r="F22" s="27"/>
      <c r="G22" s="27"/>
      <c r="H22" s="27"/>
      <c r="I22" s="27"/>
      <c r="J22" s="27">
        <f t="shared" si="6"/>
        <v>62</v>
      </c>
      <c r="K22" s="27">
        <v>62</v>
      </c>
      <c r="L22" s="27"/>
      <c r="M22" s="27"/>
      <c r="N22" s="27"/>
      <c r="O22" s="27"/>
      <c r="P22" s="66"/>
    </row>
    <row r="23" spans="1:15" s="37" customFormat="1" ht="18.75" customHeight="1">
      <c r="A23" s="60" t="s">
        <v>208</v>
      </c>
      <c r="B23" s="59"/>
      <c r="C23" s="59"/>
      <c r="D23" s="59"/>
      <c r="E23" s="59">
        <v>94</v>
      </c>
      <c r="F23" s="59"/>
      <c r="G23" s="59"/>
      <c r="H23" s="59"/>
      <c r="I23" s="59"/>
      <c r="J23" s="59">
        <f t="shared" si="6"/>
        <v>94</v>
      </c>
      <c r="K23" s="59">
        <v>93.5</v>
      </c>
      <c r="L23" s="59"/>
      <c r="M23" s="59">
        <v>0.5</v>
      </c>
      <c r="N23" s="59"/>
      <c r="O23" s="59"/>
    </row>
    <row r="24" spans="1:15" s="39" customFormat="1" ht="18.75" customHeight="1">
      <c r="A24" s="25" t="s">
        <v>209</v>
      </c>
      <c r="B24" s="27"/>
      <c r="C24" s="27"/>
      <c r="D24" s="27"/>
      <c r="E24" s="27">
        <v>259</v>
      </c>
      <c r="F24" s="27"/>
      <c r="G24" s="27"/>
      <c r="H24" s="27"/>
      <c r="I24" s="27"/>
      <c r="J24" s="27">
        <f t="shared" si="6"/>
        <v>259</v>
      </c>
      <c r="K24" s="27">
        <v>88</v>
      </c>
      <c r="L24" s="27">
        <v>171</v>
      </c>
      <c r="M24" s="27"/>
      <c r="N24" s="27"/>
      <c r="O24" s="27"/>
    </row>
    <row r="25" spans="1:15" s="37" customFormat="1" ht="18.75" customHeight="1">
      <c r="A25" s="60" t="s">
        <v>210</v>
      </c>
      <c r="B25" s="59"/>
      <c r="C25" s="59"/>
      <c r="D25" s="59"/>
      <c r="E25" s="59">
        <v>37.1</v>
      </c>
      <c r="F25" s="59"/>
      <c r="G25" s="59"/>
      <c r="H25" s="59"/>
      <c r="I25" s="59"/>
      <c r="J25" s="59">
        <f t="shared" si="6"/>
        <v>37.1</v>
      </c>
      <c r="K25" s="59">
        <v>37.1</v>
      </c>
      <c r="L25" s="59"/>
      <c r="M25" s="59"/>
      <c r="N25" s="59"/>
      <c r="O25" s="59"/>
    </row>
    <row r="26" spans="1:15" s="37" customFormat="1" ht="18.75" customHeight="1">
      <c r="A26" s="60" t="s">
        <v>211</v>
      </c>
      <c r="B26" s="59"/>
      <c r="C26" s="59"/>
      <c r="D26" s="59"/>
      <c r="E26" s="59">
        <v>40</v>
      </c>
      <c r="F26" s="59"/>
      <c r="G26" s="59"/>
      <c r="H26" s="59"/>
      <c r="I26" s="59"/>
      <c r="J26" s="59">
        <f t="shared" si="6"/>
        <v>40</v>
      </c>
      <c r="K26" s="59">
        <v>40</v>
      </c>
      <c r="L26" s="59"/>
      <c r="M26" s="59"/>
      <c r="N26" s="59"/>
      <c r="O26" s="59"/>
    </row>
    <row r="27" spans="1:15" s="37" customFormat="1" ht="18.75" customHeight="1">
      <c r="A27" s="60" t="s">
        <v>212</v>
      </c>
      <c r="B27" s="59"/>
      <c r="C27" s="59"/>
      <c r="D27" s="59"/>
      <c r="E27" s="59">
        <v>19.2</v>
      </c>
      <c r="F27" s="59"/>
      <c r="G27" s="59"/>
      <c r="H27" s="59"/>
      <c r="I27" s="59"/>
      <c r="J27" s="59">
        <f t="shared" si="6"/>
        <v>19.2</v>
      </c>
      <c r="K27" s="59">
        <v>19.2</v>
      </c>
      <c r="L27" s="59"/>
      <c r="M27" s="59"/>
      <c r="N27" s="59"/>
      <c r="O27" s="59"/>
    </row>
    <row r="28" spans="1:15" s="37" customFormat="1" ht="18.75" customHeight="1">
      <c r="A28" s="60" t="s">
        <v>213</v>
      </c>
      <c r="B28" s="59">
        <f>SUM(B29,B32,B38,B43,B46,B51)</f>
        <v>0</v>
      </c>
      <c r="C28" s="59">
        <f aca="true" t="shared" si="7" ref="C28:N28">SUM(C29,C32,C38,C43,C46,C51)</f>
        <v>0</v>
      </c>
      <c r="D28" s="59">
        <f t="shared" si="7"/>
        <v>0</v>
      </c>
      <c r="E28" s="59">
        <f t="shared" si="7"/>
        <v>34.1</v>
      </c>
      <c r="F28" s="59">
        <f t="shared" si="7"/>
        <v>201.7</v>
      </c>
      <c r="G28" s="59">
        <f t="shared" si="7"/>
        <v>0</v>
      </c>
      <c r="H28" s="59">
        <f t="shared" si="7"/>
        <v>0</v>
      </c>
      <c r="I28" s="59">
        <f t="shared" si="7"/>
        <v>0</v>
      </c>
      <c r="J28" s="59">
        <f t="shared" si="7"/>
        <v>235.8</v>
      </c>
      <c r="K28" s="59">
        <f t="shared" si="7"/>
        <v>235.8</v>
      </c>
      <c r="L28" s="59">
        <f t="shared" si="7"/>
        <v>0</v>
      </c>
      <c r="M28" s="59">
        <f t="shared" si="7"/>
        <v>0</v>
      </c>
      <c r="N28" s="59">
        <f t="shared" si="7"/>
        <v>0</v>
      </c>
      <c r="O28" s="59"/>
    </row>
    <row r="29" spans="1:15" s="37" customFormat="1" ht="18.75" customHeight="1">
      <c r="A29" s="60" t="s">
        <v>214</v>
      </c>
      <c r="B29" s="59">
        <f>SUM(B30:B31)</f>
        <v>0</v>
      </c>
      <c r="C29" s="59">
        <f aca="true" t="shared" si="8" ref="C29:N29">SUM(C30:C31)</f>
        <v>0</v>
      </c>
      <c r="D29" s="59">
        <f t="shared" si="8"/>
        <v>0</v>
      </c>
      <c r="E29" s="59">
        <f t="shared" si="8"/>
        <v>0</v>
      </c>
      <c r="F29" s="59">
        <f t="shared" si="8"/>
        <v>9.7</v>
      </c>
      <c r="G29" s="59">
        <f t="shared" si="8"/>
        <v>0</v>
      </c>
      <c r="H29" s="59">
        <f t="shared" si="8"/>
        <v>0</v>
      </c>
      <c r="I29" s="59">
        <f t="shared" si="8"/>
        <v>0</v>
      </c>
      <c r="J29" s="59">
        <f t="shared" si="8"/>
        <v>9.7</v>
      </c>
      <c r="K29" s="59">
        <f t="shared" si="8"/>
        <v>9.7</v>
      </c>
      <c r="L29" s="59">
        <f t="shared" si="8"/>
        <v>0</v>
      </c>
      <c r="M29" s="59">
        <f t="shared" si="8"/>
        <v>0</v>
      </c>
      <c r="N29" s="59">
        <f t="shared" si="8"/>
        <v>0</v>
      </c>
      <c r="O29" s="59"/>
    </row>
    <row r="30" spans="1:15" s="37" customFormat="1" ht="18.75" customHeight="1">
      <c r="A30" s="60" t="s">
        <v>215</v>
      </c>
      <c r="B30" s="59"/>
      <c r="C30" s="59"/>
      <c r="D30" s="59"/>
      <c r="E30" s="59"/>
      <c r="F30" s="59">
        <v>9.2</v>
      </c>
      <c r="G30" s="59"/>
      <c r="H30" s="59"/>
      <c r="I30" s="59"/>
      <c r="J30" s="59">
        <f aca="true" t="shared" si="9" ref="J30:J37">SUM(K30:N30)</f>
        <v>9.2</v>
      </c>
      <c r="K30" s="59">
        <v>9.2</v>
      </c>
      <c r="L30" s="59"/>
      <c r="M30" s="59"/>
      <c r="N30" s="59"/>
      <c r="O30" s="59" t="s">
        <v>216</v>
      </c>
    </row>
    <row r="31" spans="1:15" s="37" customFormat="1" ht="18.75" customHeight="1">
      <c r="A31" s="60" t="s">
        <v>217</v>
      </c>
      <c r="B31" s="59"/>
      <c r="C31" s="59"/>
      <c r="D31" s="59"/>
      <c r="E31" s="59"/>
      <c r="F31" s="59">
        <v>0.5</v>
      </c>
      <c r="G31" s="59"/>
      <c r="H31" s="59"/>
      <c r="I31" s="59"/>
      <c r="J31" s="59">
        <f t="shared" si="9"/>
        <v>0.5</v>
      </c>
      <c r="K31" s="59">
        <v>0.5</v>
      </c>
      <c r="L31" s="59"/>
      <c r="M31" s="59"/>
      <c r="N31" s="59"/>
      <c r="O31" s="59"/>
    </row>
    <row r="32" spans="1:15" s="37" customFormat="1" ht="18.75" customHeight="1">
      <c r="A32" s="60" t="s">
        <v>218</v>
      </c>
      <c r="B32" s="59">
        <f>SUM(B33:B37)</f>
        <v>0</v>
      </c>
      <c r="C32" s="59">
        <f aca="true" t="shared" si="10" ref="C32:N32">SUM(C33:C37)</f>
        <v>0</v>
      </c>
      <c r="D32" s="59">
        <f t="shared" si="10"/>
        <v>0</v>
      </c>
      <c r="E32" s="59">
        <f t="shared" si="10"/>
        <v>0</v>
      </c>
      <c r="F32" s="59">
        <f t="shared" si="10"/>
        <v>72.5</v>
      </c>
      <c r="G32" s="59">
        <f t="shared" si="10"/>
        <v>0</v>
      </c>
      <c r="H32" s="59">
        <f t="shared" si="10"/>
        <v>0</v>
      </c>
      <c r="I32" s="59">
        <f t="shared" si="10"/>
        <v>0</v>
      </c>
      <c r="J32" s="59">
        <f t="shared" si="10"/>
        <v>72.5</v>
      </c>
      <c r="K32" s="59">
        <f t="shared" si="10"/>
        <v>72.5</v>
      </c>
      <c r="L32" s="59">
        <f t="shared" si="10"/>
        <v>0</v>
      </c>
      <c r="M32" s="59">
        <f t="shared" si="10"/>
        <v>0</v>
      </c>
      <c r="N32" s="59">
        <f t="shared" si="10"/>
        <v>0</v>
      </c>
      <c r="O32" s="59"/>
    </row>
    <row r="33" spans="1:15" s="37" customFormat="1" ht="18.75" customHeight="1">
      <c r="A33" s="60" t="s">
        <v>219</v>
      </c>
      <c r="B33" s="59"/>
      <c r="C33" s="59"/>
      <c r="D33" s="59"/>
      <c r="E33" s="59"/>
      <c r="F33" s="59">
        <v>20</v>
      </c>
      <c r="G33" s="59"/>
      <c r="H33" s="59"/>
      <c r="I33" s="59"/>
      <c r="J33" s="59">
        <f t="shared" si="9"/>
        <v>20</v>
      </c>
      <c r="K33" s="59">
        <v>20</v>
      </c>
      <c r="L33" s="59"/>
      <c r="M33" s="59"/>
      <c r="N33" s="59"/>
      <c r="O33" s="59"/>
    </row>
    <row r="34" spans="1:15" s="37" customFormat="1" ht="18.75" customHeight="1">
      <c r="A34" s="60" t="s">
        <v>220</v>
      </c>
      <c r="B34" s="59"/>
      <c r="C34" s="59"/>
      <c r="D34" s="59"/>
      <c r="E34" s="59"/>
      <c r="F34" s="59">
        <v>3</v>
      </c>
      <c r="G34" s="59"/>
      <c r="H34" s="59"/>
      <c r="I34" s="59"/>
      <c r="J34" s="59">
        <f t="shared" si="9"/>
        <v>3</v>
      </c>
      <c r="K34" s="59">
        <v>3</v>
      </c>
      <c r="L34" s="59"/>
      <c r="M34" s="59"/>
      <c r="N34" s="59"/>
      <c r="O34" s="59"/>
    </row>
    <row r="35" spans="1:15" s="37" customFormat="1" ht="18.75" customHeight="1">
      <c r="A35" s="60" t="s">
        <v>221</v>
      </c>
      <c r="B35" s="59"/>
      <c r="C35" s="59"/>
      <c r="D35" s="59"/>
      <c r="E35" s="59"/>
      <c r="F35" s="59">
        <v>1.5</v>
      </c>
      <c r="G35" s="59"/>
      <c r="H35" s="59"/>
      <c r="I35" s="59"/>
      <c r="J35" s="59">
        <f t="shared" si="9"/>
        <v>1.5</v>
      </c>
      <c r="K35" s="59">
        <v>1.5</v>
      </c>
      <c r="L35" s="59"/>
      <c r="M35" s="59"/>
      <c r="N35" s="59"/>
      <c r="O35" s="59"/>
    </row>
    <row r="36" spans="1:15" s="37" customFormat="1" ht="18.75" customHeight="1">
      <c r="A36" s="60" t="s">
        <v>222</v>
      </c>
      <c r="B36" s="59"/>
      <c r="C36" s="59"/>
      <c r="D36" s="59"/>
      <c r="E36" s="59"/>
      <c r="F36" s="59">
        <v>15</v>
      </c>
      <c r="G36" s="59"/>
      <c r="H36" s="59"/>
      <c r="I36" s="59"/>
      <c r="J36" s="59">
        <f t="shared" si="9"/>
        <v>15</v>
      </c>
      <c r="K36" s="59">
        <v>15</v>
      </c>
      <c r="L36" s="59"/>
      <c r="M36" s="59"/>
      <c r="N36" s="59"/>
      <c r="O36" s="59"/>
    </row>
    <row r="37" spans="1:15" s="37" customFormat="1" ht="18.75" customHeight="1">
      <c r="A37" s="60" t="s">
        <v>223</v>
      </c>
      <c r="B37" s="59"/>
      <c r="C37" s="59"/>
      <c r="D37" s="59"/>
      <c r="E37" s="59"/>
      <c r="F37" s="59">
        <v>33</v>
      </c>
      <c r="G37" s="59"/>
      <c r="H37" s="59"/>
      <c r="I37" s="59"/>
      <c r="J37" s="59">
        <f t="shared" si="9"/>
        <v>33</v>
      </c>
      <c r="K37" s="59">
        <v>33</v>
      </c>
      <c r="L37" s="59"/>
      <c r="M37" s="59"/>
      <c r="N37" s="59"/>
      <c r="O37" s="59"/>
    </row>
    <row r="38" spans="1:15" s="37" customFormat="1" ht="18.75" customHeight="1">
      <c r="A38" s="60" t="s">
        <v>224</v>
      </c>
      <c r="B38" s="59">
        <f>SUM(B39:B42)</f>
        <v>0</v>
      </c>
      <c r="C38" s="59">
        <f aca="true" t="shared" si="11" ref="C38:N38">SUM(C39:C42)</f>
        <v>0</v>
      </c>
      <c r="D38" s="59">
        <f t="shared" si="11"/>
        <v>0</v>
      </c>
      <c r="E38" s="59">
        <f t="shared" si="11"/>
        <v>0</v>
      </c>
      <c r="F38" s="59">
        <f t="shared" si="11"/>
        <v>54.5</v>
      </c>
      <c r="G38" s="59">
        <f t="shared" si="11"/>
        <v>0</v>
      </c>
      <c r="H38" s="59">
        <f t="shared" si="11"/>
        <v>0</v>
      </c>
      <c r="I38" s="59">
        <f t="shared" si="11"/>
        <v>0</v>
      </c>
      <c r="J38" s="59">
        <f t="shared" si="11"/>
        <v>54.5</v>
      </c>
      <c r="K38" s="59">
        <f t="shared" si="11"/>
        <v>54.5</v>
      </c>
      <c r="L38" s="59">
        <f t="shared" si="11"/>
        <v>0</v>
      </c>
      <c r="M38" s="59">
        <f t="shared" si="11"/>
        <v>0</v>
      </c>
      <c r="N38" s="59">
        <f t="shared" si="11"/>
        <v>0</v>
      </c>
      <c r="O38" s="59"/>
    </row>
    <row r="39" spans="1:15" s="37" customFormat="1" ht="18.75" customHeight="1">
      <c r="A39" s="60" t="s">
        <v>225</v>
      </c>
      <c r="B39" s="59"/>
      <c r="C39" s="59"/>
      <c r="D39" s="59"/>
      <c r="E39" s="59"/>
      <c r="F39" s="59">
        <v>20</v>
      </c>
      <c r="G39" s="59"/>
      <c r="H39" s="59"/>
      <c r="I39" s="59"/>
      <c r="J39" s="59">
        <f>SUM(K39:N39)</f>
        <v>20</v>
      </c>
      <c r="K39" s="59">
        <v>20</v>
      </c>
      <c r="L39" s="59"/>
      <c r="M39" s="59"/>
      <c r="N39" s="59"/>
      <c r="O39" s="59"/>
    </row>
    <row r="40" spans="1:15" s="37" customFormat="1" ht="18.75" customHeight="1">
      <c r="A40" s="60" t="s">
        <v>226</v>
      </c>
      <c r="B40" s="59"/>
      <c r="C40" s="59"/>
      <c r="D40" s="59"/>
      <c r="E40" s="59"/>
      <c r="F40" s="59">
        <v>30</v>
      </c>
      <c r="G40" s="59"/>
      <c r="H40" s="59"/>
      <c r="I40" s="59"/>
      <c r="J40" s="59">
        <f>SUM(K40:N40)</f>
        <v>30</v>
      </c>
      <c r="K40" s="59">
        <v>30</v>
      </c>
      <c r="L40" s="59"/>
      <c r="M40" s="59"/>
      <c r="N40" s="59"/>
      <c r="O40" s="59"/>
    </row>
    <row r="41" spans="1:15" s="37" customFormat="1" ht="18.75" customHeight="1">
      <c r="A41" s="60" t="s">
        <v>227</v>
      </c>
      <c r="B41" s="59"/>
      <c r="C41" s="59"/>
      <c r="D41" s="59"/>
      <c r="E41" s="59"/>
      <c r="F41" s="59">
        <v>3</v>
      </c>
      <c r="G41" s="59"/>
      <c r="H41" s="59"/>
      <c r="I41" s="59"/>
      <c r="J41" s="59">
        <f>SUM(K41:N41)</f>
        <v>3</v>
      </c>
      <c r="K41" s="59">
        <v>3</v>
      </c>
      <c r="L41" s="59"/>
      <c r="M41" s="59"/>
      <c r="N41" s="59"/>
      <c r="O41" s="59"/>
    </row>
    <row r="42" spans="1:15" s="37" customFormat="1" ht="18.75" customHeight="1">
      <c r="A42" s="60" t="s">
        <v>228</v>
      </c>
      <c r="B42" s="59"/>
      <c r="C42" s="59"/>
      <c r="D42" s="59"/>
      <c r="E42" s="59"/>
      <c r="F42" s="59">
        <v>1.5</v>
      </c>
      <c r="G42" s="59"/>
      <c r="H42" s="59"/>
      <c r="I42" s="59"/>
      <c r="J42" s="59">
        <f>SUM(K42:N42)</f>
        <v>1.5</v>
      </c>
      <c r="K42" s="59">
        <v>1.5</v>
      </c>
      <c r="L42" s="59"/>
      <c r="M42" s="59"/>
      <c r="N42" s="59"/>
      <c r="O42" s="59"/>
    </row>
    <row r="43" spans="1:15" s="37" customFormat="1" ht="18.75" customHeight="1">
      <c r="A43" s="60" t="s">
        <v>229</v>
      </c>
      <c r="B43" s="59">
        <f>SUM(B44:B45)</f>
        <v>0</v>
      </c>
      <c r="C43" s="59">
        <f aca="true" t="shared" si="12" ref="C43:N43">SUM(C44:C45)</f>
        <v>0</v>
      </c>
      <c r="D43" s="59">
        <f t="shared" si="12"/>
        <v>0</v>
      </c>
      <c r="E43" s="59">
        <f t="shared" si="12"/>
        <v>17.8</v>
      </c>
      <c r="F43" s="59">
        <f t="shared" si="12"/>
        <v>15</v>
      </c>
      <c r="G43" s="59">
        <f t="shared" si="12"/>
        <v>0</v>
      </c>
      <c r="H43" s="59">
        <f t="shared" si="12"/>
        <v>0</v>
      </c>
      <c r="I43" s="59">
        <f t="shared" si="12"/>
        <v>0</v>
      </c>
      <c r="J43" s="59">
        <f t="shared" si="12"/>
        <v>32.8</v>
      </c>
      <c r="K43" s="59">
        <f t="shared" si="12"/>
        <v>32.8</v>
      </c>
      <c r="L43" s="59">
        <f t="shared" si="12"/>
        <v>0</v>
      </c>
      <c r="M43" s="59">
        <f t="shared" si="12"/>
        <v>0</v>
      </c>
      <c r="N43" s="59">
        <f t="shared" si="12"/>
        <v>0</v>
      </c>
      <c r="O43" s="59"/>
    </row>
    <row r="44" spans="1:15" s="37" customFormat="1" ht="18.75" customHeight="1">
      <c r="A44" s="60" t="s">
        <v>230</v>
      </c>
      <c r="B44" s="59"/>
      <c r="C44" s="59"/>
      <c r="D44" s="59"/>
      <c r="E44" s="27">
        <v>17.8</v>
      </c>
      <c r="F44" s="59"/>
      <c r="G44" s="59"/>
      <c r="H44" s="59"/>
      <c r="I44" s="59"/>
      <c r="J44" s="59">
        <f>SUM(K44:N44)</f>
        <v>17.8</v>
      </c>
      <c r="K44" s="59">
        <v>17.8</v>
      </c>
      <c r="L44" s="59"/>
      <c r="M44" s="59"/>
      <c r="N44" s="59"/>
      <c r="O44" s="59"/>
    </row>
    <row r="45" spans="1:15" s="37" customFormat="1" ht="18.75" customHeight="1">
      <c r="A45" s="60" t="s">
        <v>231</v>
      </c>
      <c r="B45" s="59"/>
      <c r="C45" s="59"/>
      <c r="D45" s="59"/>
      <c r="E45" s="59"/>
      <c r="F45" s="59">
        <v>15</v>
      </c>
      <c r="G45" s="59"/>
      <c r="H45" s="59"/>
      <c r="I45" s="59"/>
      <c r="J45" s="59">
        <f>SUM(K45:N45)</f>
        <v>15</v>
      </c>
      <c r="K45" s="59">
        <v>15</v>
      </c>
      <c r="L45" s="59"/>
      <c r="M45" s="59"/>
      <c r="N45" s="59"/>
      <c r="O45" s="59"/>
    </row>
    <row r="46" spans="1:15" s="37" customFormat="1" ht="18.75" customHeight="1">
      <c r="A46" s="60" t="s">
        <v>232</v>
      </c>
      <c r="B46" s="59">
        <f>SUM(B47:B50)</f>
        <v>0</v>
      </c>
      <c r="C46" s="59">
        <f aca="true" t="shared" si="13" ref="C46:N46">SUM(C47:C50)</f>
        <v>0</v>
      </c>
      <c r="D46" s="59">
        <f t="shared" si="13"/>
        <v>0</v>
      </c>
      <c r="E46" s="59">
        <f t="shared" si="13"/>
        <v>0</v>
      </c>
      <c r="F46" s="59">
        <f t="shared" si="13"/>
        <v>50</v>
      </c>
      <c r="G46" s="59">
        <f t="shared" si="13"/>
        <v>0</v>
      </c>
      <c r="H46" s="59">
        <f t="shared" si="13"/>
        <v>0</v>
      </c>
      <c r="I46" s="59">
        <f t="shared" si="13"/>
        <v>0</v>
      </c>
      <c r="J46" s="59">
        <f t="shared" si="13"/>
        <v>50</v>
      </c>
      <c r="K46" s="59">
        <f t="shared" si="13"/>
        <v>50</v>
      </c>
      <c r="L46" s="59">
        <f t="shared" si="13"/>
        <v>0</v>
      </c>
      <c r="M46" s="59">
        <f t="shared" si="13"/>
        <v>0</v>
      </c>
      <c r="N46" s="59">
        <f t="shared" si="13"/>
        <v>0</v>
      </c>
      <c r="O46" s="59"/>
    </row>
    <row r="47" spans="1:15" s="37" customFormat="1" ht="18.75" customHeight="1">
      <c r="A47" s="60" t="s">
        <v>233</v>
      </c>
      <c r="B47" s="59"/>
      <c r="C47" s="59"/>
      <c r="D47" s="59"/>
      <c r="E47" s="59"/>
      <c r="F47" s="59">
        <v>1</v>
      </c>
      <c r="G47" s="59"/>
      <c r="H47" s="59"/>
      <c r="I47" s="59"/>
      <c r="J47" s="59">
        <f aca="true" t="shared" si="14" ref="J47:J58">SUM(K47:N47)</f>
        <v>1</v>
      </c>
      <c r="K47" s="59">
        <v>1</v>
      </c>
      <c r="L47" s="59"/>
      <c r="M47" s="59"/>
      <c r="N47" s="59"/>
      <c r="O47" s="59"/>
    </row>
    <row r="48" spans="1:15" s="37" customFormat="1" ht="18.75" customHeight="1">
      <c r="A48" s="60" t="s">
        <v>234</v>
      </c>
      <c r="B48" s="59"/>
      <c r="C48" s="59"/>
      <c r="D48" s="59"/>
      <c r="E48" s="59"/>
      <c r="F48" s="59">
        <v>6</v>
      </c>
      <c r="G48" s="59"/>
      <c r="H48" s="59"/>
      <c r="I48" s="59"/>
      <c r="J48" s="59">
        <f t="shared" si="14"/>
        <v>6</v>
      </c>
      <c r="K48" s="59">
        <v>6</v>
      </c>
      <c r="L48" s="59"/>
      <c r="M48" s="59"/>
      <c r="N48" s="59"/>
      <c r="O48" s="59"/>
    </row>
    <row r="49" spans="1:15" s="37" customFormat="1" ht="18.75" customHeight="1">
      <c r="A49" s="60" t="s">
        <v>235</v>
      </c>
      <c r="B49" s="59"/>
      <c r="C49" s="59"/>
      <c r="D49" s="59"/>
      <c r="E49" s="59"/>
      <c r="F49" s="59">
        <v>3</v>
      </c>
      <c r="G49" s="59"/>
      <c r="H49" s="59"/>
      <c r="I49" s="59"/>
      <c r="J49" s="59">
        <f t="shared" si="14"/>
        <v>3</v>
      </c>
      <c r="K49" s="59">
        <v>3</v>
      </c>
      <c r="L49" s="59"/>
      <c r="M49" s="59"/>
      <c r="N49" s="59"/>
      <c r="O49" s="59"/>
    </row>
    <row r="50" spans="1:15" s="37" customFormat="1" ht="18.75" customHeight="1">
      <c r="A50" s="60" t="s">
        <v>236</v>
      </c>
      <c r="B50" s="59"/>
      <c r="C50" s="59"/>
      <c r="D50" s="59"/>
      <c r="E50" s="59"/>
      <c r="F50" s="59">
        <v>40</v>
      </c>
      <c r="G50" s="59"/>
      <c r="H50" s="59"/>
      <c r="I50" s="59"/>
      <c r="J50" s="59">
        <f t="shared" si="14"/>
        <v>40</v>
      </c>
      <c r="K50" s="59">
        <v>40</v>
      </c>
      <c r="L50" s="59"/>
      <c r="M50" s="59"/>
      <c r="N50" s="59"/>
      <c r="O50" s="59"/>
    </row>
    <row r="51" spans="1:15" s="37" customFormat="1" ht="18.75" customHeight="1">
      <c r="A51" s="60" t="s">
        <v>237</v>
      </c>
      <c r="B51" s="59"/>
      <c r="C51" s="59"/>
      <c r="D51" s="59"/>
      <c r="E51" s="27">
        <v>16.3</v>
      </c>
      <c r="F51" s="59"/>
      <c r="G51" s="59"/>
      <c r="H51" s="59"/>
      <c r="I51" s="59"/>
      <c r="J51" s="59">
        <f t="shared" si="14"/>
        <v>16.3</v>
      </c>
      <c r="K51" s="59">
        <v>16.3</v>
      </c>
      <c r="L51" s="59"/>
      <c r="M51" s="59"/>
      <c r="N51" s="59"/>
      <c r="O51" s="59"/>
    </row>
    <row r="52" spans="1:15" s="37" customFormat="1" ht="18.75" customHeight="1">
      <c r="A52" s="60" t="s">
        <v>238</v>
      </c>
      <c r="B52" s="59"/>
      <c r="C52" s="59"/>
      <c r="D52" s="59"/>
      <c r="E52" s="59"/>
      <c r="F52" s="59">
        <v>3</v>
      </c>
      <c r="G52" s="59"/>
      <c r="H52" s="59"/>
      <c r="I52" s="59"/>
      <c r="J52" s="59">
        <f t="shared" si="14"/>
        <v>3</v>
      </c>
      <c r="K52" s="59">
        <v>3</v>
      </c>
      <c r="L52" s="59"/>
      <c r="M52" s="59"/>
      <c r="N52" s="59"/>
      <c r="O52" s="59"/>
    </row>
    <row r="53" spans="1:15" s="37" customFormat="1" ht="18.75" customHeight="1">
      <c r="A53" s="60" t="s">
        <v>239</v>
      </c>
      <c r="B53" s="59"/>
      <c r="C53" s="59"/>
      <c r="D53" s="59"/>
      <c r="E53" s="59"/>
      <c r="F53" s="59">
        <v>2</v>
      </c>
      <c r="G53" s="59"/>
      <c r="H53" s="59"/>
      <c r="I53" s="59"/>
      <c r="J53" s="59">
        <f t="shared" si="14"/>
        <v>2</v>
      </c>
      <c r="K53" s="59">
        <v>2</v>
      </c>
      <c r="L53" s="59"/>
      <c r="M53" s="59"/>
      <c r="N53" s="59"/>
      <c r="O53" s="59"/>
    </row>
    <row r="54" spans="1:15" s="37" customFormat="1" ht="18.75" customHeight="1">
      <c r="A54" s="60" t="s">
        <v>240</v>
      </c>
      <c r="B54" s="59"/>
      <c r="C54" s="59"/>
      <c r="D54" s="59"/>
      <c r="E54" s="59"/>
      <c r="F54" s="59">
        <v>15</v>
      </c>
      <c r="G54" s="59"/>
      <c r="H54" s="59"/>
      <c r="I54" s="59"/>
      <c r="J54" s="59">
        <f t="shared" si="14"/>
        <v>15</v>
      </c>
      <c r="K54" s="59">
        <v>15</v>
      </c>
      <c r="L54" s="59"/>
      <c r="M54" s="59"/>
      <c r="N54" s="59"/>
      <c r="O54" s="59"/>
    </row>
    <row r="55" spans="1:15" s="37" customFormat="1" ht="18.75" customHeight="1">
      <c r="A55" s="59" t="s">
        <v>241</v>
      </c>
      <c r="B55" s="59">
        <f>SUM(B56:B58)</f>
        <v>4</v>
      </c>
      <c r="C55" s="59">
        <f aca="true" t="shared" si="15" ref="C55:N55">SUM(C56:C58)</f>
        <v>0</v>
      </c>
      <c r="D55" s="59">
        <f t="shared" si="15"/>
        <v>0</v>
      </c>
      <c r="E55" s="59">
        <f t="shared" si="15"/>
        <v>70</v>
      </c>
      <c r="F55" s="59">
        <f t="shared" si="15"/>
        <v>5.5</v>
      </c>
      <c r="G55" s="59">
        <f t="shared" si="15"/>
        <v>0</v>
      </c>
      <c r="H55" s="59">
        <f t="shared" si="15"/>
        <v>0</v>
      </c>
      <c r="I55" s="59">
        <f t="shared" si="15"/>
        <v>0</v>
      </c>
      <c r="J55" s="59">
        <f t="shared" si="14"/>
        <v>75.5</v>
      </c>
      <c r="K55" s="59">
        <f t="shared" si="15"/>
        <v>15.5</v>
      </c>
      <c r="L55" s="59">
        <f t="shared" si="15"/>
        <v>60</v>
      </c>
      <c r="M55" s="59">
        <f t="shared" si="15"/>
        <v>0</v>
      </c>
      <c r="N55" s="59">
        <f t="shared" si="15"/>
        <v>0</v>
      </c>
      <c r="O55" s="59"/>
    </row>
    <row r="56" spans="1:16" s="39" customFormat="1" ht="18.75" customHeight="1">
      <c r="A56" s="25" t="s">
        <v>242</v>
      </c>
      <c r="B56" s="27">
        <v>4</v>
      </c>
      <c r="C56" s="27"/>
      <c r="D56" s="27"/>
      <c r="E56" s="27">
        <v>70</v>
      </c>
      <c r="F56" s="27"/>
      <c r="G56" s="27"/>
      <c r="H56" s="27"/>
      <c r="I56" s="27"/>
      <c r="J56" s="27">
        <f t="shared" si="14"/>
        <v>70</v>
      </c>
      <c r="K56" s="27">
        <v>10</v>
      </c>
      <c r="L56" s="27">
        <v>60</v>
      </c>
      <c r="M56" s="27"/>
      <c r="N56" s="27"/>
      <c r="O56" s="27"/>
      <c r="P56" s="66"/>
    </row>
    <row r="57" spans="1:15" s="37" customFormat="1" ht="18.75" customHeight="1">
      <c r="A57" s="25" t="s">
        <v>243</v>
      </c>
      <c r="B57" s="59"/>
      <c r="C57" s="59"/>
      <c r="D57" s="59"/>
      <c r="E57" s="59"/>
      <c r="F57" s="59">
        <v>5</v>
      </c>
      <c r="G57" s="59"/>
      <c r="H57" s="59"/>
      <c r="I57" s="59"/>
      <c r="J57" s="59">
        <f t="shared" si="14"/>
        <v>5</v>
      </c>
      <c r="K57" s="59">
        <v>5</v>
      </c>
      <c r="L57" s="59"/>
      <c r="M57" s="59"/>
      <c r="N57" s="59"/>
      <c r="O57" s="59"/>
    </row>
    <row r="58" spans="1:15" s="37" customFormat="1" ht="18.75" customHeight="1">
      <c r="A58" s="27" t="s">
        <v>244</v>
      </c>
      <c r="B58" s="59"/>
      <c r="C58" s="59"/>
      <c r="D58" s="59"/>
      <c r="E58" s="59"/>
      <c r="F58" s="59">
        <v>0.5</v>
      </c>
      <c r="G58" s="59"/>
      <c r="H58" s="59"/>
      <c r="I58" s="59"/>
      <c r="J58" s="59">
        <f t="shared" si="14"/>
        <v>0.5</v>
      </c>
      <c r="K58" s="59">
        <v>0.5</v>
      </c>
      <c r="L58" s="59"/>
      <c r="M58" s="59"/>
      <c r="N58" s="59"/>
      <c r="O58" s="59"/>
    </row>
    <row r="59" spans="1:15" s="37" customFormat="1" ht="18.75" customHeight="1">
      <c r="A59" s="59" t="s">
        <v>245</v>
      </c>
      <c r="B59" s="59">
        <f>SUM(B60:B63)</f>
        <v>0</v>
      </c>
      <c r="C59" s="59">
        <f>SUM(C60:C63)</f>
        <v>0</v>
      </c>
      <c r="D59" s="59">
        <f aca="true" t="shared" si="16" ref="D59:N59">SUM(D60:D63)</f>
        <v>1</v>
      </c>
      <c r="E59" s="59">
        <f t="shared" si="16"/>
        <v>4.9</v>
      </c>
      <c r="F59" s="59">
        <f t="shared" si="16"/>
        <v>2.5</v>
      </c>
      <c r="G59" s="59">
        <f t="shared" si="16"/>
        <v>0</v>
      </c>
      <c r="H59" s="59">
        <f t="shared" si="16"/>
        <v>0</v>
      </c>
      <c r="I59" s="59">
        <f t="shared" si="16"/>
        <v>0</v>
      </c>
      <c r="J59" s="59">
        <f t="shared" si="16"/>
        <v>7.4</v>
      </c>
      <c r="K59" s="59">
        <f t="shared" si="16"/>
        <v>7.4</v>
      </c>
      <c r="L59" s="59">
        <f t="shared" si="16"/>
        <v>0</v>
      </c>
      <c r="M59" s="59">
        <f t="shared" si="16"/>
        <v>0</v>
      </c>
      <c r="N59" s="59">
        <f t="shared" si="16"/>
        <v>0</v>
      </c>
      <c r="O59" s="59"/>
    </row>
    <row r="60" spans="1:16" s="39" customFormat="1" ht="18.75" customHeight="1">
      <c r="A60" s="27" t="s">
        <v>246</v>
      </c>
      <c r="B60" s="27"/>
      <c r="C60" s="27"/>
      <c r="D60" s="27">
        <v>1</v>
      </c>
      <c r="E60" s="27">
        <v>4.9</v>
      </c>
      <c r="F60" s="27"/>
      <c r="G60" s="27"/>
      <c r="H60" s="27"/>
      <c r="I60" s="27"/>
      <c r="J60" s="27">
        <f>SUM(K60:N60)</f>
        <v>4.9</v>
      </c>
      <c r="K60" s="27">
        <v>4.9</v>
      </c>
      <c r="L60" s="27"/>
      <c r="M60" s="27"/>
      <c r="N60" s="27"/>
      <c r="O60" s="27"/>
      <c r="P60" s="66"/>
    </row>
    <row r="61" spans="1:15" s="37" customFormat="1" ht="18.75" customHeight="1">
      <c r="A61" s="25" t="s">
        <v>247</v>
      </c>
      <c r="B61" s="59"/>
      <c r="C61" s="59"/>
      <c r="D61" s="59"/>
      <c r="E61" s="59"/>
      <c r="F61" s="59">
        <v>0.7</v>
      </c>
      <c r="G61" s="59"/>
      <c r="H61" s="59"/>
      <c r="I61" s="59"/>
      <c r="J61" s="27">
        <f>SUM(K61:N61)</f>
        <v>0.7</v>
      </c>
      <c r="K61" s="59">
        <v>0.7</v>
      </c>
      <c r="L61" s="59"/>
      <c r="M61" s="59"/>
      <c r="N61" s="59"/>
      <c r="O61" s="59"/>
    </row>
    <row r="62" spans="1:15" s="37" customFormat="1" ht="18.75" customHeight="1">
      <c r="A62" s="25" t="s">
        <v>248</v>
      </c>
      <c r="B62" s="59"/>
      <c r="C62" s="59"/>
      <c r="D62" s="59"/>
      <c r="E62" s="59"/>
      <c r="F62" s="59">
        <v>0.3</v>
      </c>
      <c r="G62" s="59"/>
      <c r="H62" s="59"/>
      <c r="I62" s="59"/>
      <c r="J62" s="27">
        <f>SUM(K62:N62)</f>
        <v>0.3</v>
      </c>
      <c r="K62" s="59">
        <v>0.3</v>
      </c>
      <c r="L62" s="59"/>
      <c r="M62" s="59"/>
      <c r="N62" s="59"/>
      <c r="O62" s="59"/>
    </row>
    <row r="63" spans="1:15" s="37" customFormat="1" ht="18.75" customHeight="1">
      <c r="A63" s="25" t="s">
        <v>249</v>
      </c>
      <c r="B63" s="59"/>
      <c r="C63" s="59"/>
      <c r="D63" s="59"/>
      <c r="E63" s="59"/>
      <c r="F63" s="59">
        <v>1.5</v>
      </c>
      <c r="G63" s="59"/>
      <c r="H63" s="59"/>
      <c r="I63" s="59"/>
      <c r="J63" s="27">
        <f>SUM(K63:N63)</f>
        <v>1.5</v>
      </c>
      <c r="K63" s="59">
        <v>1.5</v>
      </c>
      <c r="L63" s="59"/>
      <c r="M63" s="59"/>
      <c r="N63" s="59"/>
      <c r="O63" s="59"/>
    </row>
    <row r="64" spans="1:15" s="37" customFormat="1" ht="18.75" customHeight="1">
      <c r="A64" s="59" t="s">
        <v>250</v>
      </c>
      <c r="B64" s="59">
        <f>SUM(B65:B67)</f>
        <v>0</v>
      </c>
      <c r="C64" s="59">
        <f aca="true" t="shared" si="17" ref="C64:N64">SUM(C65:C67)</f>
        <v>0</v>
      </c>
      <c r="D64" s="59">
        <f t="shared" si="17"/>
        <v>0</v>
      </c>
      <c r="E64" s="59">
        <f t="shared" si="17"/>
        <v>0</v>
      </c>
      <c r="F64" s="59">
        <f t="shared" si="17"/>
        <v>35</v>
      </c>
      <c r="G64" s="59">
        <f t="shared" si="17"/>
        <v>30</v>
      </c>
      <c r="H64" s="59">
        <f t="shared" si="17"/>
        <v>0</v>
      </c>
      <c r="I64" s="59">
        <f t="shared" si="17"/>
        <v>30</v>
      </c>
      <c r="J64" s="59">
        <f t="shared" si="17"/>
        <v>35</v>
      </c>
      <c r="K64" s="59">
        <f t="shared" si="17"/>
        <v>25</v>
      </c>
      <c r="L64" s="59">
        <f t="shared" si="17"/>
        <v>0</v>
      </c>
      <c r="M64" s="59">
        <f t="shared" si="17"/>
        <v>10</v>
      </c>
      <c r="N64" s="59">
        <f t="shared" si="17"/>
        <v>0</v>
      </c>
      <c r="O64" s="59"/>
    </row>
    <row r="65" spans="1:15" s="37" customFormat="1" ht="18.75" customHeight="1">
      <c r="A65" s="59" t="s">
        <v>251</v>
      </c>
      <c r="B65" s="59"/>
      <c r="C65" s="59"/>
      <c r="D65" s="59"/>
      <c r="E65" s="59"/>
      <c r="F65" s="59">
        <v>1</v>
      </c>
      <c r="G65" s="59"/>
      <c r="H65" s="59"/>
      <c r="I65" s="59"/>
      <c r="J65" s="59">
        <f>SUM(K65:N65)</f>
        <v>1</v>
      </c>
      <c r="K65" s="59">
        <v>1</v>
      </c>
      <c r="L65" s="59"/>
      <c r="M65" s="59"/>
      <c r="N65" s="59"/>
      <c r="O65" s="59"/>
    </row>
    <row r="66" spans="1:15" s="37" customFormat="1" ht="18.75" customHeight="1">
      <c r="A66" s="59" t="s">
        <v>252</v>
      </c>
      <c r="B66" s="59"/>
      <c r="C66" s="59"/>
      <c r="D66" s="59"/>
      <c r="E66" s="59"/>
      <c r="F66" s="59">
        <v>4</v>
      </c>
      <c r="G66" s="59"/>
      <c r="H66" s="59"/>
      <c r="I66" s="59"/>
      <c r="J66" s="59">
        <f>SUM(K66:N66)</f>
        <v>4</v>
      </c>
      <c r="K66" s="59">
        <v>4</v>
      </c>
      <c r="L66" s="59"/>
      <c r="M66" s="59"/>
      <c r="N66" s="59"/>
      <c r="O66" s="59"/>
    </row>
    <row r="67" spans="1:15" s="37" customFormat="1" ht="18.75" customHeight="1">
      <c r="A67" s="59" t="s">
        <v>253</v>
      </c>
      <c r="B67" s="59"/>
      <c r="C67" s="59"/>
      <c r="D67" s="59"/>
      <c r="E67" s="59"/>
      <c r="F67" s="59">
        <v>30</v>
      </c>
      <c r="G67" s="59">
        <v>30</v>
      </c>
      <c r="H67" s="59"/>
      <c r="I67" s="59">
        <v>30</v>
      </c>
      <c r="J67" s="59">
        <f>SUM(K67:N67)</f>
        <v>30</v>
      </c>
      <c r="K67" s="59">
        <v>20</v>
      </c>
      <c r="L67" s="59"/>
      <c r="M67" s="59">
        <v>10</v>
      </c>
      <c r="N67" s="59"/>
      <c r="O67" s="59"/>
    </row>
    <row r="68" spans="1:15" s="37" customFormat="1" ht="18.75" customHeight="1">
      <c r="A68" s="59" t="s">
        <v>254</v>
      </c>
      <c r="B68" s="59"/>
      <c r="C68" s="59"/>
      <c r="D68" s="59"/>
      <c r="E68" s="59"/>
      <c r="F68" s="59">
        <v>0.5</v>
      </c>
      <c r="G68" s="59"/>
      <c r="H68" s="59"/>
      <c r="I68" s="59"/>
      <c r="J68" s="59">
        <f>SUM(K68:N68)</f>
        <v>0.5</v>
      </c>
      <c r="K68" s="59">
        <v>0.5</v>
      </c>
      <c r="L68" s="59"/>
      <c r="M68" s="59"/>
      <c r="N68" s="59"/>
      <c r="O68" s="59"/>
    </row>
    <row r="69" spans="1:15" s="37" customFormat="1" ht="18.75" customHeight="1">
      <c r="A69" s="59" t="s">
        <v>255</v>
      </c>
      <c r="B69" s="59"/>
      <c r="C69" s="59"/>
      <c r="D69" s="59"/>
      <c r="E69" s="59"/>
      <c r="F69" s="59">
        <v>0.7</v>
      </c>
      <c r="G69" s="59"/>
      <c r="H69" s="59"/>
      <c r="I69" s="59"/>
      <c r="J69" s="59">
        <f>SUM(K69:N69)</f>
        <v>0.7</v>
      </c>
      <c r="K69" s="59">
        <v>0.7</v>
      </c>
      <c r="L69" s="59"/>
      <c r="M69" s="59"/>
      <c r="N69" s="59"/>
      <c r="O69" s="59"/>
    </row>
    <row r="70" spans="1:15" s="37" customFormat="1" ht="18.75" customHeight="1">
      <c r="A70" s="59" t="s">
        <v>256</v>
      </c>
      <c r="B70" s="59">
        <f>SUM(B71:B72)</f>
        <v>3</v>
      </c>
      <c r="C70" s="59">
        <f aca="true" t="shared" si="18" ref="C70:N70">SUM(C71:C72)</f>
        <v>0</v>
      </c>
      <c r="D70" s="59">
        <f t="shared" si="18"/>
        <v>0</v>
      </c>
      <c r="E70" s="59">
        <f t="shared" si="18"/>
        <v>55.2</v>
      </c>
      <c r="F70" s="59">
        <f t="shared" si="18"/>
        <v>68.3</v>
      </c>
      <c r="G70" s="59">
        <f t="shared" si="18"/>
        <v>0</v>
      </c>
      <c r="H70" s="59">
        <f t="shared" si="18"/>
        <v>0</v>
      </c>
      <c r="I70" s="59">
        <f t="shared" si="18"/>
        <v>0</v>
      </c>
      <c r="J70" s="59">
        <f t="shared" si="18"/>
        <v>123.5</v>
      </c>
      <c r="K70" s="59">
        <f t="shared" si="18"/>
        <v>75.5</v>
      </c>
      <c r="L70" s="59">
        <f t="shared" si="18"/>
        <v>45</v>
      </c>
      <c r="M70" s="59">
        <f t="shared" si="18"/>
        <v>3</v>
      </c>
      <c r="N70" s="59">
        <f t="shared" si="18"/>
        <v>0</v>
      </c>
      <c r="O70" s="59"/>
    </row>
    <row r="71" spans="1:16" s="39" customFormat="1" ht="18.75" customHeight="1">
      <c r="A71" s="25" t="s">
        <v>196</v>
      </c>
      <c r="B71" s="27">
        <v>3</v>
      </c>
      <c r="C71" s="27"/>
      <c r="D71" s="27"/>
      <c r="E71" s="27">
        <v>55.2</v>
      </c>
      <c r="F71" s="27"/>
      <c r="G71" s="27"/>
      <c r="H71" s="27"/>
      <c r="I71" s="27"/>
      <c r="J71" s="27">
        <f>SUM(K71:N71)</f>
        <v>55.2</v>
      </c>
      <c r="K71" s="27">
        <v>10.2</v>
      </c>
      <c r="L71" s="27">
        <v>45</v>
      </c>
      <c r="M71" s="27"/>
      <c r="N71" s="27"/>
      <c r="O71" s="27"/>
      <c r="P71" s="66"/>
    </row>
    <row r="72" spans="1:15" s="37" customFormat="1" ht="18.75" customHeight="1">
      <c r="A72" s="25" t="s">
        <v>257</v>
      </c>
      <c r="B72" s="59">
        <f>SUM(B73,B78,B84,B91,B95,B100)</f>
        <v>0</v>
      </c>
      <c r="C72" s="59">
        <f aca="true" t="shared" si="19" ref="C72:N72">SUM(C73,C78,C84,C91,C95,C100)</f>
        <v>0</v>
      </c>
      <c r="D72" s="59">
        <f t="shared" si="19"/>
        <v>0</v>
      </c>
      <c r="E72" s="59">
        <f t="shared" si="19"/>
        <v>0</v>
      </c>
      <c r="F72" s="59">
        <f t="shared" si="19"/>
        <v>68.3</v>
      </c>
      <c r="G72" s="59">
        <f t="shared" si="19"/>
        <v>0</v>
      </c>
      <c r="H72" s="59">
        <f t="shared" si="19"/>
        <v>0</v>
      </c>
      <c r="I72" s="59">
        <f t="shared" si="19"/>
        <v>0</v>
      </c>
      <c r="J72" s="59">
        <f t="shared" si="19"/>
        <v>68.3</v>
      </c>
      <c r="K72" s="59">
        <f t="shared" si="19"/>
        <v>65.3</v>
      </c>
      <c r="L72" s="59">
        <f t="shared" si="19"/>
        <v>0</v>
      </c>
      <c r="M72" s="59">
        <f t="shared" si="19"/>
        <v>3</v>
      </c>
      <c r="N72" s="59">
        <f t="shared" si="19"/>
        <v>0</v>
      </c>
      <c r="O72" s="59"/>
    </row>
    <row r="73" spans="1:15" s="37" customFormat="1" ht="18.75" customHeight="1">
      <c r="A73" s="25" t="s">
        <v>258</v>
      </c>
      <c r="B73" s="59">
        <f>SUM(B74:B77)</f>
        <v>0</v>
      </c>
      <c r="C73" s="59">
        <f aca="true" t="shared" si="20" ref="C73:N73">SUM(C74:C77)</f>
        <v>0</v>
      </c>
      <c r="D73" s="59">
        <f t="shared" si="20"/>
        <v>0</v>
      </c>
      <c r="E73" s="59">
        <f t="shared" si="20"/>
        <v>0</v>
      </c>
      <c r="F73" s="59">
        <f t="shared" si="20"/>
        <v>7</v>
      </c>
      <c r="G73" s="59">
        <f t="shared" si="20"/>
        <v>0</v>
      </c>
      <c r="H73" s="59">
        <f t="shared" si="20"/>
        <v>0</v>
      </c>
      <c r="I73" s="59">
        <f t="shared" si="20"/>
        <v>0</v>
      </c>
      <c r="J73" s="59">
        <f t="shared" si="20"/>
        <v>7</v>
      </c>
      <c r="K73" s="59">
        <f t="shared" si="20"/>
        <v>7</v>
      </c>
      <c r="L73" s="59">
        <f t="shared" si="20"/>
        <v>0</v>
      </c>
      <c r="M73" s="59">
        <f t="shared" si="20"/>
        <v>0</v>
      </c>
      <c r="N73" s="59">
        <f t="shared" si="20"/>
        <v>0</v>
      </c>
      <c r="O73" s="59"/>
    </row>
    <row r="74" spans="1:15" s="37" customFormat="1" ht="18.75" customHeight="1">
      <c r="A74" s="25" t="s">
        <v>259</v>
      </c>
      <c r="B74" s="59"/>
      <c r="C74" s="59"/>
      <c r="D74" s="59"/>
      <c r="E74" s="59"/>
      <c r="F74" s="59">
        <v>2.5</v>
      </c>
      <c r="G74" s="59"/>
      <c r="H74" s="59"/>
      <c r="I74" s="59"/>
      <c r="J74" s="59">
        <f>SUM(K74:N74)</f>
        <v>2.5</v>
      </c>
      <c r="K74" s="59">
        <v>2.5</v>
      </c>
      <c r="L74" s="59"/>
      <c r="M74" s="59"/>
      <c r="N74" s="59"/>
      <c r="O74" s="59"/>
    </row>
    <row r="75" spans="1:15" s="37" customFormat="1" ht="18.75" customHeight="1">
      <c r="A75" s="25" t="s">
        <v>260</v>
      </c>
      <c r="B75" s="59"/>
      <c r="C75" s="59"/>
      <c r="D75" s="59"/>
      <c r="E75" s="59"/>
      <c r="F75" s="59">
        <v>1</v>
      </c>
      <c r="G75" s="59"/>
      <c r="H75" s="59"/>
      <c r="I75" s="59"/>
      <c r="J75" s="59">
        <f>SUM(K75:N75)</f>
        <v>1</v>
      </c>
      <c r="K75" s="59">
        <v>1</v>
      </c>
      <c r="L75" s="59"/>
      <c r="M75" s="59"/>
      <c r="N75" s="59"/>
      <c r="O75" s="59"/>
    </row>
    <row r="76" spans="1:15" s="37" customFormat="1" ht="18.75" customHeight="1">
      <c r="A76" s="25" t="s">
        <v>261</v>
      </c>
      <c r="B76" s="59"/>
      <c r="C76" s="59"/>
      <c r="D76" s="59"/>
      <c r="E76" s="59"/>
      <c r="F76" s="59">
        <v>1</v>
      </c>
      <c r="G76" s="59"/>
      <c r="H76" s="59"/>
      <c r="I76" s="59"/>
      <c r="J76" s="59">
        <f>SUM(K76:N76)</f>
        <v>1</v>
      </c>
      <c r="K76" s="59">
        <v>1</v>
      </c>
      <c r="L76" s="59"/>
      <c r="M76" s="59"/>
      <c r="N76" s="59"/>
      <c r="O76" s="59"/>
    </row>
    <row r="77" spans="1:15" s="37" customFormat="1" ht="18.75" customHeight="1">
      <c r="A77" s="25" t="s">
        <v>262</v>
      </c>
      <c r="B77" s="59"/>
      <c r="C77" s="59"/>
      <c r="D77" s="59"/>
      <c r="E77" s="59"/>
      <c r="F77" s="59">
        <v>2.5</v>
      </c>
      <c r="G77" s="59"/>
      <c r="H77" s="59"/>
      <c r="I77" s="59"/>
      <c r="J77" s="59">
        <f>SUM(K77:N77)</f>
        <v>2.5</v>
      </c>
      <c r="K77" s="59">
        <v>2.5</v>
      </c>
      <c r="L77" s="59"/>
      <c r="M77" s="59"/>
      <c r="N77" s="59"/>
      <c r="O77" s="59"/>
    </row>
    <row r="78" spans="1:15" s="37" customFormat="1" ht="18.75" customHeight="1">
      <c r="A78" s="25" t="s">
        <v>263</v>
      </c>
      <c r="B78" s="59">
        <f>SUM(B79:B83)</f>
        <v>0</v>
      </c>
      <c r="C78" s="59">
        <f aca="true" t="shared" si="21" ref="C78:N78">SUM(C79:C83)</f>
        <v>0</v>
      </c>
      <c r="D78" s="59">
        <f t="shared" si="21"/>
        <v>0</v>
      </c>
      <c r="E78" s="59">
        <f t="shared" si="21"/>
        <v>0</v>
      </c>
      <c r="F78" s="59">
        <f t="shared" si="21"/>
        <v>3.6</v>
      </c>
      <c r="G78" s="59">
        <f t="shared" si="21"/>
        <v>0</v>
      </c>
      <c r="H78" s="59">
        <f t="shared" si="21"/>
        <v>0</v>
      </c>
      <c r="I78" s="59">
        <f t="shared" si="21"/>
        <v>0</v>
      </c>
      <c r="J78" s="59">
        <f t="shared" si="21"/>
        <v>3.6</v>
      </c>
      <c r="K78" s="59">
        <f t="shared" si="21"/>
        <v>3.6</v>
      </c>
      <c r="L78" s="59">
        <f t="shared" si="21"/>
        <v>0</v>
      </c>
      <c r="M78" s="59">
        <f t="shared" si="21"/>
        <v>0</v>
      </c>
      <c r="N78" s="59">
        <f t="shared" si="21"/>
        <v>0</v>
      </c>
      <c r="O78" s="59"/>
    </row>
    <row r="79" spans="1:15" s="37" customFormat="1" ht="18.75" customHeight="1">
      <c r="A79" s="25" t="s">
        <v>264</v>
      </c>
      <c r="B79" s="59"/>
      <c r="C79" s="59"/>
      <c r="D79" s="59"/>
      <c r="E79" s="59"/>
      <c r="F79" s="59">
        <v>0.5</v>
      </c>
      <c r="G79" s="59"/>
      <c r="H79" s="59"/>
      <c r="I79" s="59"/>
      <c r="J79" s="59">
        <f>SUM(K79:N79)</f>
        <v>0.5</v>
      </c>
      <c r="K79" s="59">
        <v>0.5</v>
      </c>
      <c r="L79" s="59"/>
      <c r="M79" s="59"/>
      <c r="N79" s="59"/>
      <c r="O79" s="59"/>
    </row>
    <row r="80" spans="1:15" s="37" customFormat="1" ht="18.75" customHeight="1">
      <c r="A80" s="25" t="s">
        <v>265</v>
      </c>
      <c r="B80" s="59"/>
      <c r="C80" s="59"/>
      <c r="D80" s="59"/>
      <c r="E80" s="59"/>
      <c r="F80" s="59">
        <v>0.4</v>
      </c>
      <c r="G80" s="59"/>
      <c r="H80" s="59"/>
      <c r="I80" s="59"/>
      <c r="J80" s="59">
        <f>SUM(K80:N80)</f>
        <v>0.4</v>
      </c>
      <c r="K80" s="59">
        <v>0.4</v>
      </c>
      <c r="L80" s="59"/>
      <c r="M80" s="59"/>
      <c r="N80" s="59"/>
      <c r="O80" s="59"/>
    </row>
    <row r="81" spans="1:15" s="37" customFormat="1" ht="18.75" customHeight="1">
      <c r="A81" s="25" t="s">
        <v>266</v>
      </c>
      <c r="B81" s="59"/>
      <c r="C81" s="59"/>
      <c r="D81" s="59"/>
      <c r="E81" s="59"/>
      <c r="F81" s="59">
        <v>0.2</v>
      </c>
      <c r="G81" s="59"/>
      <c r="H81" s="59"/>
      <c r="I81" s="59"/>
      <c r="J81" s="59">
        <f>SUM(K81:N81)</f>
        <v>0.2</v>
      </c>
      <c r="K81" s="59">
        <v>0.2</v>
      </c>
      <c r="L81" s="59"/>
      <c r="M81" s="59"/>
      <c r="N81" s="59"/>
      <c r="O81" s="59"/>
    </row>
    <row r="82" spans="1:15" s="37" customFormat="1" ht="18.75" customHeight="1">
      <c r="A82" s="25" t="s">
        <v>267</v>
      </c>
      <c r="B82" s="59"/>
      <c r="C82" s="59"/>
      <c r="D82" s="59"/>
      <c r="E82" s="59"/>
      <c r="F82" s="59">
        <v>2</v>
      </c>
      <c r="G82" s="59"/>
      <c r="H82" s="59"/>
      <c r="I82" s="59"/>
      <c r="J82" s="59">
        <f>SUM(K82:N82)</f>
        <v>2</v>
      </c>
      <c r="K82" s="59">
        <v>2</v>
      </c>
      <c r="L82" s="59"/>
      <c r="M82" s="59"/>
      <c r="N82" s="59"/>
      <c r="O82" s="59"/>
    </row>
    <row r="83" spans="1:15" s="37" customFormat="1" ht="18.75" customHeight="1">
      <c r="A83" s="25" t="s">
        <v>268</v>
      </c>
      <c r="B83" s="59"/>
      <c r="C83" s="59"/>
      <c r="D83" s="59"/>
      <c r="E83" s="59"/>
      <c r="F83" s="59">
        <v>0.5</v>
      </c>
      <c r="G83" s="59"/>
      <c r="H83" s="59"/>
      <c r="I83" s="59"/>
      <c r="J83" s="59">
        <f>SUM(K83:N83)</f>
        <v>0.5</v>
      </c>
      <c r="K83" s="59">
        <v>0.5</v>
      </c>
      <c r="L83" s="59"/>
      <c r="M83" s="59"/>
      <c r="N83" s="59"/>
      <c r="O83" s="59"/>
    </row>
    <row r="84" spans="1:15" s="37" customFormat="1" ht="18.75" customHeight="1">
      <c r="A84" s="25" t="s">
        <v>269</v>
      </c>
      <c r="B84" s="59">
        <f>SUM(B85:B90)</f>
        <v>0</v>
      </c>
      <c r="C84" s="59">
        <f aca="true" t="shared" si="22" ref="C84:N84">SUM(C85:C90)</f>
        <v>0</v>
      </c>
      <c r="D84" s="59">
        <f t="shared" si="22"/>
        <v>0</v>
      </c>
      <c r="E84" s="59">
        <f t="shared" si="22"/>
        <v>0</v>
      </c>
      <c r="F84" s="59">
        <f t="shared" si="22"/>
        <v>43</v>
      </c>
      <c r="G84" s="59">
        <f t="shared" si="22"/>
        <v>0</v>
      </c>
      <c r="H84" s="59">
        <f t="shared" si="22"/>
        <v>0</v>
      </c>
      <c r="I84" s="59">
        <f t="shared" si="22"/>
        <v>0</v>
      </c>
      <c r="J84" s="59">
        <f t="shared" si="22"/>
        <v>43</v>
      </c>
      <c r="K84" s="59">
        <f t="shared" si="22"/>
        <v>40</v>
      </c>
      <c r="L84" s="59">
        <f t="shared" si="22"/>
        <v>0</v>
      </c>
      <c r="M84" s="59">
        <f t="shared" si="22"/>
        <v>3</v>
      </c>
      <c r="N84" s="59">
        <f t="shared" si="22"/>
        <v>0</v>
      </c>
      <c r="O84" s="59"/>
    </row>
    <row r="85" spans="1:15" s="37" customFormat="1" ht="18.75" customHeight="1">
      <c r="A85" s="25" t="s">
        <v>270</v>
      </c>
      <c r="B85" s="59"/>
      <c r="C85" s="59"/>
      <c r="D85" s="59"/>
      <c r="E85" s="59"/>
      <c r="F85" s="59">
        <v>15</v>
      </c>
      <c r="G85" s="59"/>
      <c r="H85" s="59"/>
      <c r="I85" s="59"/>
      <c r="J85" s="59">
        <f aca="true" t="shared" si="23" ref="J85:J90">SUM(K85:N85)</f>
        <v>15</v>
      </c>
      <c r="K85" s="59">
        <v>15</v>
      </c>
      <c r="L85" s="59"/>
      <c r="M85" s="59"/>
      <c r="N85" s="59"/>
      <c r="O85" s="59"/>
    </row>
    <row r="86" spans="1:15" s="37" customFormat="1" ht="18.75" customHeight="1">
      <c r="A86" s="25" t="s">
        <v>271</v>
      </c>
      <c r="B86" s="59"/>
      <c r="C86" s="59"/>
      <c r="D86" s="59"/>
      <c r="E86" s="59"/>
      <c r="F86" s="59">
        <v>1</v>
      </c>
      <c r="G86" s="59"/>
      <c r="H86" s="59"/>
      <c r="I86" s="59"/>
      <c r="J86" s="59">
        <f t="shared" si="23"/>
        <v>1</v>
      </c>
      <c r="K86" s="59">
        <v>1</v>
      </c>
      <c r="L86" s="59"/>
      <c r="M86" s="59"/>
      <c r="N86" s="59"/>
      <c r="O86" s="59"/>
    </row>
    <row r="87" spans="1:15" s="37" customFormat="1" ht="18.75" customHeight="1">
      <c r="A87" s="25" t="s">
        <v>272</v>
      </c>
      <c r="B87" s="59"/>
      <c r="C87" s="59"/>
      <c r="D87" s="59"/>
      <c r="E87" s="59"/>
      <c r="F87" s="59">
        <v>1</v>
      </c>
      <c r="G87" s="59"/>
      <c r="H87" s="59"/>
      <c r="I87" s="59"/>
      <c r="J87" s="59">
        <f t="shared" si="23"/>
        <v>1</v>
      </c>
      <c r="K87" s="59">
        <v>1</v>
      </c>
      <c r="L87" s="59"/>
      <c r="M87" s="59"/>
      <c r="N87" s="59"/>
      <c r="O87" s="59"/>
    </row>
    <row r="88" spans="1:15" s="37" customFormat="1" ht="18.75" customHeight="1">
      <c r="A88" s="25" t="s">
        <v>273</v>
      </c>
      <c r="B88" s="59"/>
      <c r="C88" s="59"/>
      <c r="D88" s="59"/>
      <c r="E88" s="59"/>
      <c r="F88" s="59">
        <v>20</v>
      </c>
      <c r="G88" s="59"/>
      <c r="H88" s="59"/>
      <c r="I88" s="59"/>
      <c r="J88" s="59">
        <f t="shared" si="23"/>
        <v>20</v>
      </c>
      <c r="K88" s="59">
        <v>20</v>
      </c>
      <c r="L88" s="59"/>
      <c r="M88" s="59"/>
      <c r="N88" s="59"/>
      <c r="O88" s="59"/>
    </row>
    <row r="89" spans="1:15" s="37" customFormat="1" ht="18.75" customHeight="1">
      <c r="A89" s="25" t="s">
        <v>274</v>
      </c>
      <c r="B89" s="59"/>
      <c r="C89" s="59"/>
      <c r="D89" s="59"/>
      <c r="E89" s="59"/>
      <c r="F89" s="59">
        <v>1</v>
      </c>
      <c r="G89" s="59"/>
      <c r="H89" s="59"/>
      <c r="I89" s="59"/>
      <c r="J89" s="59">
        <f t="shared" si="23"/>
        <v>1</v>
      </c>
      <c r="K89" s="59">
        <v>1</v>
      </c>
      <c r="L89" s="59"/>
      <c r="M89" s="59"/>
      <c r="N89" s="59"/>
      <c r="O89" s="59"/>
    </row>
    <row r="90" spans="1:15" s="37" customFormat="1" ht="18.75" customHeight="1">
      <c r="A90" s="25" t="s">
        <v>275</v>
      </c>
      <c r="B90" s="59"/>
      <c r="C90" s="59"/>
      <c r="D90" s="59"/>
      <c r="E90" s="59"/>
      <c r="F90" s="59">
        <v>5</v>
      </c>
      <c r="G90" s="59"/>
      <c r="H90" s="59"/>
      <c r="I90" s="59"/>
      <c r="J90" s="59">
        <f t="shared" si="23"/>
        <v>5</v>
      </c>
      <c r="K90" s="59">
        <v>2</v>
      </c>
      <c r="L90" s="59"/>
      <c r="M90" s="59">
        <v>3</v>
      </c>
      <c r="N90" s="59"/>
      <c r="O90" s="59"/>
    </row>
    <row r="91" spans="1:15" s="37" customFormat="1" ht="18.75" customHeight="1">
      <c r="A91" s="25" t="s">
        <v>276</v>
      </c>
      <c r="B91" s="59">
        <f>SUM(B92:B94)</f>
        <v>0</v>
      </c>
      <c r="C91" s="59">
        <f aca="true" t="shared" si="24" ref="C91:N91">SUM(C92:C94)</f>
        <v>0</v>
      </c>
      <c r="D91" s="59">
        <f t="shared" si="24"/>
        <v>0</v>
      </c>
      <c r="E91" s="59">
        <f t="shared" si="24"/>
        <v>0</v>
      </c>
      <c r="F91" s="59">
        <f t="shared" si="24"/>
        <v>2.5</v>
      </c>
      <c r="G91" s="59">
        <f t="shared" si="24"/>
        <v>0</v>
      </c>
      <c r="H91" s="59">
        <f t="shared" si="24"/>
        <v>0</v>
      </c>
      <c r="I91" s="59">
        <f t="shared" si="24"/>
        <v>0</v>
      </c>
      <c r="J91" s="59">
        <f t="shared" si="24"/>
        <v>2.5</v>
      </c>
      <c r="K91" s="59">
        <f t="shared" si="24"/>
        <v>2.5</v>
      </c>
      <c r="L91" s="59">
        <f t="shared" si="24"/>
        <v>0</v>
      </c>
      <c r="M91" s="59">
        <f t="shared" si="24"/>
        <v>0</v>
      </c>
      <c r="N91" s="59">
        <f t="shared" si="24"/>
        <v>0</v>
      </c>
      <c r="O91" s="59"/>
    </row>
    <row r="92" spans="1:15" s="37" customFormat="1" ht="18.75" customHeight="1">
      <c r="A92" s="25" t="s">
        <v>277</v>
      </c>
      <c r="B92" s="59"/>
      <c r="C92" s="59"/>
      <c r="D92" s="59"/>
      <c r="E92" s="59"/>
      <c r="F92" s="59">
        <v>0.5</v>
      </c>
      <c r="G92" s="59"/>
      <c r="H92" s="59"/>
      <c r="I92" s="59"/>
      <c r="J92" s="59">
        <f>SUM(K92:N92)</f>
        <v>0.5</v>
      </c>
      <c r="K92" s="59">
        <v>0.5</v>
      </c>
      <c r="L92" s="59"/>
      <c r="M92" s="59"/>
      <c r="N92" s="59"/>
      <c r="O92" s="59"/>
    </row>
    <row r="93" spans="1:15" s="37" customFormat="1" ht="18.75" customHeight="1">
      <c r="A93" s="25" t="s">
        <v>278</v>
      </c>
      <c r="B93" s="59"/>
      <c r="C93" s="59"/>
      <c r="D93" s="59"/>
      <c r="E93" s="59"/>
      <c r="F93" s="59">
        <v>1</v>
      </c>
      <c r="G93" s="59"/>
      <c r="H93" s="59"/>
      <c r="I93" s="59"/>
      <c r="J93" s="59">
        <f>SUM(K93:N93)</f>
        <v>1</v>
      </c>
      <c r="K93" s="59">
        <v>1</v>
      </c>
      <c r="L93" s="59"/>
      <c r="M93" s="59"/>
      <c r="N93" s="59"/>
      <c r="O93" s="59"/>
    </row>
    <row r="94" spans="1:15" s="37" customFormat="1" ht="18.75" customHeight="1">
      <c r="A94" s="25" t="s">
        <v>279</v>
      </c>
      <c r="B94" s="59"/>
      <c r="C94" s="59"/>
      <c r="D94" s="59"/>
      <c r="E94" s="59"/>
      <c r="F94" s="59">
        <v>1</v>
      </c>
      <c r="G94" s="59"/>
      <c r="H94" s="59"/>
      <c r="I94" s="59"/>
      <c r="J94" s="59">
        <f>SUM(K94:N94)</f>
        <v>1</v>
      </c>
      <c r="K94" s="59">
        <v>1</v>
      </c>
      <c r="L94" s="59"/>
      <c r="M94" s="59"/>
      <c r="N94" s="59"/>
      <c r="O94" s="59"/>
    </row>
    <row r="95" spans="1:15" s="38" customFormat="1" ht="17.25" customHeight="1">
      <c r="A95" s="25" t="s">
        <v>280</v>
      </c>
      <c r="B95" s="59">
        <f>SUM(B96:B99)</f>
        <v>0</v>
      </c>
      <c r="C95" s="59">
        <f aca="true" t="shared" si="25" ref="C95:N95">SUM(C96:C99)</f>
        <v>0</v>
      </c>
      <c r="D95" s="59">
        <f t="shared" si="25"/>
        <v>0</v>
      </c>
      <c r="E95" s="59">
        <f t="shared" si="25"/>
        <v>0</v>
      </c>
      <c r="F95" s="59">
        <f t="shared" si="25"/>
        <v>10</v>
      </c>
      <c r="G95" s="59">
        <f t="shared" si="25"/>
        <v>0</v>
      </c>
      <c r="H95" s="59">
        <f t="shared" si="25"/>
        <v>0</v>
      </c>
      <c r="I95" s="59">
        <f t="shared" si="25"/>
        <v>0</v>
      </c>
      <c r="J95" s="59">
        <f t="shared" si="25"/>
        <v>10</v>
      </c>
      <c r="K95" s="59">
        <f t="shared" si="25"/>
        <v>10</v>
      </c>
      <c r="L95" s="59">
        <f t="shared" si="25"/>
        <v>0</v>
      </c>
      <c r="M95" s="59">
        <f t="shared" si="25"/>
        <v>0</v>
      </c>
      <c r="N95" s="59">
        <f t="shared" si="25"/>
        <v>0</v>
      </c>
      <c r="O95" s="59"/>
    </row>
    <row r="96" spans="1:15" s="37" customFormat="1" ht="17.25" customHeight="1">
      <c r="A96" s="25" t="s">
        <v>281</v>
      </c>
      <c r="B96" s="59"/>
      <c r="C96" s="59"/>
      <c r="D96" s="59"/>
      <c r="E96" s="59"/>
      <c r="F96" s="59">
        <v>1</v>
      </c>
      <c r="G96" s="59"/>
      <c r="H96" s="59"/>
      <c r="I96" s="59"/>
      <c r="J96" s="59">
        <f>SUM(K96:N96)</f>
        <v>1</v>
      </c>
      <c r="K96" s="59">
        <v>1</v>
      </c>
      <c r="L96" s="59"/>
      <c r="M96" s="59"/>
      <c r="N96" s="59"/>
      <c r="O96" s="59"/>
    </row>
    <row r="97" spans="1:15" s="37" customFormat="1" ht="17.25" customHeight="1">
      <c r="A97" s="27" t="s">
        <v>282</v>
      </c>
      <c r="B97" s="59"/>
      <c r="C97" s="59"/>
      <c r="D97" s="59"/>
      <c r="E97" s="59"/>
      <c r="F97" s="59">
        <v>0.5</v>
      </c>
      <c r="G97" s="59"/>
      <c r="H97" s="59"/>
      <c r="I97" s="59"/>
      <c r="J97" s="59">
        <f>SUM(K97:N97)</f>
        <v>0.5</v>
      </c>
      <c r="K97" s="59">
        <v>0.5</v>
      </c>
      <c r="L97" s="59"/>
      <c r="M97" s="59"/>
      <c r="N97" s="59"/>
      <c r="O97" s="59"/>
    </row>
    <row r="98" spans="1:15" s="37" customFormat="1" ht="17.25" customHeight="1">
      <c r="A98" s="25" t="s">
        <v>283</v>
      </c>
      <c r="B98" s="59"/>
      <c r="C98" s="59"/>
      <c r="D98" s="59"/>
      <c r="E98" s="59"/>
      <c r="F98" s="59">
        <v>1.5</v>
      </c>
      <c r="G98" s="59"/>
      <c r="H98" s="59"/>
      <c r="I98" s="59"/>
      <c r="J98" s="59">
        <f>SUM(K98:N98)</f>
        <v>1.5</v>
      </c>
      <c r="K98" s="59">
        <v>1.5</v>
      </c>
      <c r="L98" s="59"/>
      <c r="M98" s="59"/>
      <c r="N98" s="59"/>
      <c r="O98" s="59"/>
    </row>
    <row r="99" spans="1:15" s="37" customFormat="1" ht="17.25" customHeight="1">
      <c r="A99" s="25" t="s">
        <v>284</v>
      </c>
      <c r="B99" s="59">
        <f>B100+B101</f>
        <v>0</v>
      </c>
      <c r="C99" s="59">
        <f>C100+C101</f>
        <v>0</v>
      </c>
      <c r="D99" s="59">
        <f>D100+D101</f>
        <v>0</v>
      </c>
      <c r="E99" s="59">
        <f>E100+E101</f>
        <v>0</v>
      </c>
      <c r="F99" s="59">
        <v>7</v>
      </c>
      <c r="G99" s="59">
        <f aca="true" t="shared" si="26" ref="G99:L99">G100+G101</f>
        <v>0</v>
      </c>
      <c r="H99" s="59">
        <f t="shared" si="26"/>
        <v>0</v>
      </c>
      <c r="I99" s="59">
        <f t="shared" si="26"/>
        <v>0</v>
      </c>
      <c r="J99" s="59">
        <f>SUM(K99:N99)</f>
        <v>7</v>
      </c>
      <c r="K99" s="59">
        <v>7</v>
      </c>
      <c r="L99" s="59">
        <f t="shared" si="26"/>
        <v>0</v>
      </c>
      <c r="M99" s="59"/>
      <c r="N99" s="59"/>
      <c r="O99" s="59"/>
    </row>
    <row r="100" spans="1:15" s="38" customFormat="1" ht="17.25" customHeight="1">
      <c r="A100" s="25" t="s">
        <v>285</v>
      </c>
      <c r="B100" s="59">
        <f>SUM(B101:B102)</f>
        <v>0</v>
      </c>
      <c r="C100" s="59">
        <f aca="true" t="shared" si="27" ref="C100:N100">SUM(C101:C102)</f>
        <v>0</v>
      </c>
      <c r="D100" s="59">
        <f t="shared" si="27"/>
        <v>0</v>
      </c>
      <c r="E100" s="59">
        <f t="shared" si="27"/>
        <v>0</v>
      </c>
      <c r="F100" s="59">
        <f t="shared" si="27"/>
        <v>2.2</v>
      </c>
      <c r="G100" s="59">
        <f t="shared" si="27"/>
        <v>0</v>
      </c>
      <c r="H100" s="59">
        <f t="shared" si="27"/>
        <v>0</v>
      </c>
      <c r="I100" s="59">
        <f t="shared" si="27"/>
        <v>0</v>
      </c>
      <c r="J100" s="59">
        <f t="shared" si="27"/>
        <v>2.2</v>
      </c>
      <c r="K100" s="59">
        <f t="shared" si="27"/>
        <v>2.2</v>
      </c>
      <c r="L100" s="59">
        <f t="shared" si="27"/>
        <v>0</v>
      </c>
      <c r="M100" s="59">
        <f t="shared" si="27"/>
        <v>0</v>
      </c>
      <c r="N100" s="59">
        <f t="shared" si="27"/>
        <v>0</v>
      </c>
      <c r="O100" s="59"/>
    </row>
    <row r="101" spans="1:15" s="37" customFormat="1" ht="17.25" customHeight="1">
      <c r="A101" s="25" t="s">
        <v>286</v>
      </c>
      <c r="B101" s="59"/>
      <c r="C101" s="59"/>
      <c r="D101" s="59"/>
      <c r="E101" s="59"/>
      <c r="F101" s="59">
        <v>0.7</v>
      </c>
      <c r="G101" s="59"/>
      <c r="H101" s="59"/>
      <c r="I101" s="59"/>
      <c r="J101" s="59">
        <f>SUM(K101:N101)</f>
        <v>0.7</v>
      </c>
      <c r="K101" s="59">
        <v>0.7</v>
      </c>
      <c r="L101" s="59"/>
      <c r="M101" s="59"/>
      <c r="N101" s="59"/>
      <c r="O101" s="59"/>
    </row>
    <row r="102" spans="1:15" s="37" customFormat="1" ht="17.25" customHeight="1">
      <c r="A102" s="25" t="s">
        <v>287</v>
      </c>
      <c r="B102" s="59"/>
      <c r="C102" s="59"/>
      <c r="D102" s="59"/>
      <c r="E102" s="59"/>
      <c r="F102" s="59">
        <v>1.5</v>
      </c>
      <c r="G102" s="59"/>
      <c r="H102" s="59"/>
      <c r="I102" s="59"/>
      <c r="J102" s="59">
        <f>SUM(K102:N102)</f>
        <v>1.5</v>
      </c>
      <c r="K102" s="59">
        <v>1.5</v>
      </c>
      <c r="L102" s="59"/>
      <c r="M102" s="59"/>
      <c r="N102" s="59"/>
      <c r="O102" s="59"/>
    </row>
    <row r="103" spans="1:15" s="37" customFormat="1" ht="17.25" customHeight="1">
      <c r="A103" s="59" t="s">
        <v>288</v>
      </c>
      <c r="B103" s="59">
        <f>SUM(B104:B105)</f>
        <v>5</v>
      </c>
      <c r="C103" s="59">
        <f aca="true" t="shared" si="28" ref="C103:N103">SUM(C104:C105)</f>
        <v>0</v>
      </c>
      <c r="D103" s="59">
        <f t="shared" si="28"/>
        <v>0</v>
      </c>
      <c r="E103" s="59">
        <f t="shared" si="28"/>
        <v>102.5</v>
      </c>
      <c r="F103" s="59">
        <f t="shared" si="28"/>
        <v>160.9</v>
      </c>
      <c r="G103" s="59">
        <f t="shared" si="28"/>
        <v>0</v>
      </c>
      <c r="H103" s="59">
        <f t="shared" si="28"/>
        <v>0</v>
      </c>
      <c r="I103" s="59">
        <f t="shared" si="28"/>
        <v>0</v>
      </c>
      <c r="J103" s="59">
        <f t="shared" si="28"/>
        <v>263.4</v>
      </c>
      <c r="K103" s="59">
        <f t="shared" si="28"/>
        <v>128.1</v>
      </c>
      <c r="L103" s="59">
        <f t="shared" si="28"/>
        <v>75</v>
      </c>
      <c r="M103" s="59">
        <f t="shared" si="28"/>
        <v>60.3</v>
      </c>
      <c r="N103" s="59">
        <f t="shared" si="28"/>
        <v>0</v>
      </c>
      <c r="O103" s="59"/>
    </row>
    <row r="104" spans="1:16" s="39" customFormat="1" ht="17.25" customHeight="1">
      <c r="A104" s="25" t="s">
        <v>196</v>
      </c>
      <c r="B104" s="27">
        <v>5</v>
      </c>
      <c r="C104" s="27"/>
      <c r="D104" s="27"/>
      <c r="E104" s="27">
        <v>102.5</v>
      </c>
      <c r="F104" s="27"/>
      <c r="G104" s="27"/>
      <c r="H104" s="27"/>
      <c r="I104" s="27"/>
      <c r="J104" s="27">
        <f>SUM(K104:N104)</f>
        <v>102.5</v>
      </c>
      <c r="K104" s="27">
        <v>27.5</v>
      </c>
      <c r="L104" s="27">
        <v>75</v>
      </c>
      <c r="M104" s="27"/>
      <c r="N104" s="27"/>
      <c r="O104" s="27"/>
      <c r="P104" s="66"/>
    </row>
    <row r="105" spans="1:15" s="37" customFormat="1" ht="17.25" customHeight="1">
      <c r="A105" s="25" t="s">
        <v>289</v>
      </c>
      <c r="B105" s="59">
        <f>SUM(B106:B121)</f>
        <v>0</v>
      </c>
      <c r="C105" s="59">
        <f aca="true" t="shared" si="29" ref="C105:N105">SUM(C106:C121)</f>
        <v>0</v>
      </c>
      <c r="D105" s="59">
        <f t="shared" si="29"/>
        <v>0</v>
      </c>
      <c r="E105" s="59">
        <f t="shared" si="29"/>
        <v>0</v>
      </c>
      <c r="F105" s="59">
        <f t="shared" si="29"/>
        <v>160.9</v>
      </c>
      <c r="G105" s="59">
        <f t="shared" si="29"/>
        <v>0</v>
      </c>
      <c r="H105" s="59">
        <f t="shared" si="29"/>
        <v>0</v>
      </c>
      <c r="I105" s="59">
        <f t="shared" si="29"/>
        <v>0</v>
      </c>
      <c r="J105" s="59">
        <f t="shared" si="29"/>
        <v>160.9</v>
      </c>
      <c r="K105" s="59">
        <f t="shared" si="29"/>
        <v>100.6</v>
      </c>
      <c r="L105" s="59">
        <f t="shared" si="29"/>
        <v>0</v>
      </c>
      <c r="M105" s="59">
        <f t="shared" si="29"/>
        <v>60.3</v>
      </c>
      <c r="N105" s="59">
        <f t="shared" si="29"/>
        <v>0</v>
      </c>
      <c r="O105" s="59"/>
    </row>
    <row r="106" spans="1:15" s="37" customFormat="1" ht="17.25" customHeight="1">
      <c r="A106" s="25" t="s">
        <v>290</v>
      </c>
      <c r="B106" s="59"/>
      <c r="C106" s="59"/>
      <c r="D106" s="59"/>
      <c r="E106" s="59"/>
      <c r="F106" s="59">
        <v>1.5</v>
      </c>
      <c r="G106" s="59"/>
      <c r="H106" s="59"/>
      <c r="I106" s="59"/>
      <c r="J106" s="59">
        <f>SUM(K106:N106)</f>
        <v>1.5</v>
      </c>
      <c r="K106" s="59">
        <v>1.5</v>
      </c>
      <c r="L106" s="59"/>
      <c r="M106" s="59"/>
      <c r="N106" s="59"/>
      <c r="O106" s="59"/>
    </row>
    <row r="107" spans="1:15" s="37" customFormat="1" ht="17.25" customHeight="1">
      <c r="A107" s="25" t="s">
        <v>291</v>
      </c>
      <c r="B107" s="59"/>
      <c r="C107" s="59"/>
      <c r="D107" s="59"/>
      <c r="E107" s="59"/>
      <c r="F107" s="59">
        <v>4</v>
      </c>
      <c r="G107" s="59"/>
      <c r="H107" s="59"/>
      <c r="I107" s="59"/>
      <c r="J107" s="59">
        <f aca="true" t="shared" si="30" ref="J107:J121">SUM(K107:N107)</f>
        <v>4</v>
      </c>
      <c r="K107" s="59">
        <v>4</v>
      </c>
      <c r="L107" s="59"/>
      <c r="M107" s="59"/>
      <c r="N107" s="59"/>
      <c r="O107" s="59"/>
    </row>
    <row r="108" spans="1:15" s="37" customFormat="1" ht="17.25" customHeight="1">
      <c r="A108" s="25" t="s">
        <v>292</v>
      </c>
      <c r="B108" s="59"/>
      <c r="C108" s="59"/>
      <c r="D108" s="59"/>
      <c r="E108" s="59"/>
      <c r="F108" s="59">
        <v>1</v>
      </c>
      <c r="G108" s="59"/>
      <c r="H108" s="59"/>
      <c r="I108" s="59"/>
      <c r="J108" s="59">
        <f t="shared" si="30"/>
        <v>1</v>
      </c>
      <c r="K108" s="59">
        <v>1</v>
      </c>
      <c r="L108" s="59"/>
      <c r="M108" s="59"/>
      <c r="N108" s="59"/>
      <c r="O108" s="59"/>
    </row>
    <row r="109" spans="1:15" s="37" customFormat="1" ht="17.25" customHeight="1">
      <c r="A109" s="25" t="s">
        <v>293</v>
      </c>
      <c r="B109" s="59"/>
      <c r="C109" s="59"/>
      <c r="D109" s="59"/>
      <c r="E109" s="59"/>
      <c r="F109" s="59">
        <v>4</v>
      </c>
      <c r="G109" s="59"/>
      <c r="H109" s="59"/>
      <c r="I109" s="59"/>
      <c r="J109" s="59">
        <f t="shared" si="30"/>
        <v>4</v>
      </c>
      <c r="K109" s="59">
        <v>4</v>
      </c>
      <c r="L109" s="59"/>
      <c r="M109" s="59"/>
      <c r="N109" s="59"/>
      <c r="O109" s="59"/>
    </row>
    <row r="110" spans="1:15" s="37" customFormat="1" ht="17.25" customHeight="1">
      <c r="A110" s="25" t="s">
        <v>294</v>
      </c>
      <c r="B110" s="59"/>
      <c r="C110" s="59"/>
      <c r="D110" s="59"/>
      <c r="E110" s="59"/>
      <c r="F110" s="59">
        <v>12</v>
      </c>
      <c r="G110" s="59"/>
      <c r="H110" s="59"/>
      <c r="I110" s="59"/>
      <c r="J110" s="59">
        <f t="shared" si="30"/>
        <v>12</v>
      </c>
      <c r="K110" s="59">
        <v>1.7</v>
      </c>
      <c r="L110" s="59"/>
      <c r="M110" s="59">
        <v>10.3</v>
      </c>
      <c r="N110" s="59"/>
      <c r="O110" s="59"/>
    </row>
    <row r="111" spans="1:15" s="37" customFormat="1" ht="17.25" customHeight="1">
      <c r="A111" s="25" t="s">
        <v>295</v>
      </c>
      <c r="B111" s="59"/>
      <c r="C111" s="59"/>
      <c r="D111" s="59"/>
      <c r="E111" s="59"/>
      <c r="F111" s="59">
        <v>22.5</v>
      </c>
      <c r="G111" s="59"/>
      <c r="H111" s="59"/>
      <c r="I111" s="59"/>
      <c r="J111" s="59">
        <f t="shared" si="30"/>
        <v>22.5</v>
      </c>
      <c r="K111" s="59">
        <v>12.5</v>
      </c>
      <c r="L111" s="59"/>
      <c r="M111" s="59">
        <v>10</v>
      </c>
      <c r="N111" s="59"/>
      <c r="O111" s="59"/>
    </row>
    <row r="112" spans="1:15" s="37" customFormat="1" ht="17.25" customHeight="1">
      <c r="A112" s="25" t="s">
        <v>296</v>
      </c>
      <c r="B112" s="59"/>
      <c r="C112" s="59"/>
      <c r="D112" s="59"/>
      <c r="E112" s="59"/>
      <c r="F112" s="59">
        <v>8</v>
      </c>
      <c r="G112" s="59"/>
      <c r="H112" s="59"/>
      <c r="I112" s="59"/>
      <c r="J112" s="59">
        <f t="shared" si="30"/>
        <v>8</v>
      </c>
      <c r="K112" s="59">
        <v>8</v>
      </c>
      <c r="L112" s="59"/>
      <c r="M112" s="59"/>
      <c r="N112" s="59"/>
      <c r="O112" s="59"/>
    </row>
    <row r="113" spans="1:15" s="37" customFormat="1" ht="17.25" customHeight="1">
      <c r="A113" s="25" t="s">
        <v>297</v>
      </c>
      <c r="B113" s="59"/>
      <c r="C113" s="59"/>
      <c r="D113" s="59"/>
      <c r="E113" s="59"/>
      <c r="F113" s="59">
        <v>1</v>
      </c>
      <c r="G113" s="59"/>
      <c r="H113" s="59"/>
      <c r="I113" s="59"/>
      <c r="J113" s="59">
        <f t="shared" si="30"/>
        <v>1</v>
      </c>
      <c r="K113" s="59">
        <v>1</v>
      </c>
      <c r="L113" s="59"/>
      <c r="M113" s="59"/>
      <c r="N113" s="59"/>
      <c r="O113" s="59"/>
    </row>
    <row r="114" spans="1:15" s="37" customFormat="1" ht="17.25" customHeight="1">
      <c r="A114" s="25" t="s">
        <v>298</v>
      </c>
      <c r="B114" s="59"/>
      <c r="C114" s="59"/>
      <c r="D114" s="59"/>
      <c r="E114" s="59"/>
      <c r="F114" s="59">
        <v>0.9</v>
      </c>
      <c r="G114" s="59"/>
      <c r="H114" s="59"/>
      <c r="I114" s="59"/>
      <c r="J114" s="59">
        <f t="shared" si="30"/>
        <v>0.9</v>
      </c>
      <c r="K114" s="59">
        <v>0.9</v>
      </c>
      <c r="L114" s="59"/>
      <c r="M114" s="59"/>
      <c r="N114" s="59"/>
      <c r="O114" s="59"/>
    </row>
    <row r="115" spans="1:15" s="37" customFormat="1" ht="17.25" customHeight="1">
      <c r="A115" s="25" t="s">
        <v>299</v>
      </c>
      <c r="B115" s="59"/>
      <c r="C115" s="59"/>
      <c r="D115" s="59"/>
      <c r="E115" s="59"/>
      <c r="F115" s="59">
        <v>2</v>
      </c>
      <c r="G115" s="59"/>
      <c r="H115" s="59"/>
      <c r="I115" s="59"/>
      <c r="J115" s="59">
        <f t="shared" si="30"/>
        <v>2</v>
      </c>
      <c r="K115" s="59">
        <v>2</v>
      </c>
      <c r="L115" s="59"/>
      <c r="M115" s="59"/>
      <c r="N115" s="59"/>
      <c r="O115" s="59"/>
    </row>
    <row r="116" spans="1:15" s="37" customFormat="1" ht="17.25" customHeight="1">
      <c r="A116" s="25" t="s">
        <v>300</v>
      </c>
      <c r="B116" s="59"/>
      <c r="C116" s="59"/>
      <c r="D116" s="59"/>
      <c r="E116" s="59"/>
      <c r="F116" s="59">
        <v>1</v>
      </c>
      <c r="G116" s="59"/>
      <c r="H116" s="59"/>
      <c r="I116" s="59"/>
      <c r="J116" s="59">
        <f t="shared" si="30"/>
        <v>1</v>
      </c>
      <c r="K116" s="59">
        <v>1</v>
      </c>
      <c r="L116" s="59"/>
      <c r="M116" s="59"/>
      <c r="N116" s="59"/>
      <c r="O116" s="59"/>
    </row>
    <row r="117" spans="1:15" s="37" customFormat="1" ht="17.25" customHeight="1">
      <c r="A117" s="25" t="s">
        <v>301</v>
      </c>
      <c r="B117" s="59"/>
      <c r="C117" s="59"/>
      <c r="D117" s="59"/>
      <c r="E117" s="59"/>
      <c r="F117" s="59">
        <v>6</v>
      </c>
      <c r="G117" s="59"/>
      <c r="H117" s="59"/>
      <c r="I117" s="59"/>
      <c r="J117" s="59">
        <f t="shared" si="30"/>
        <v>6</v>
      </c>
      <c r="K117" s="59">
        <v>6</v>
      </c>
      <c r="L117" s="59"/>
      <c r="M117" s="59"/>
      <c r="N117" s="59"/>
      <c r="O117" s="59"/>
    </row>
    <row r="118" spans="1:15" s="37" customFormat="1" ht="17.25" customHeight="1">
      <c r="A118" s="25" t="s">
        <v>302</v>
      </c>
      <c r="B118" s="59"/>
      <c r="C118" s="59"/>
      <c r="D118" s="59"/>
      <c r="E118" s="59"/>
      <c r="F118" s="59">
        <v>2</v>
      </c>
      <c r="G118" s="59"/>
      <c r="H118" s="59"/>
      <c r="I118" s="59"/>
      <c r="J118" s="59">
        <f t="shared" si="30"/>
        <v>2</v>
      </c>
      <c r="K118" s="59">
        <v>2</v>
      </c>
      <c r="L118" s="59"/>
      <c r="M118" s="59"/>
      <c r="N118" s="59"/>
      <c r="O118" s="59"/>
    </row>
    <row r="119" spans="1:15" s="37" customFormat="1" ht="17.25" customHeight="1">
      <c r="A119" s="25" t="s">
        <v>303</v>
      </c>
      <c r="B119" s="59"/>
      <c r="C119" s="59"/>
      <c r="D119" s="59"/>
      <c r="E119" s="59"/>
      <c r="F119" s="59">
        <v>5</v>
      </c>
      <c r="G119" s="59"/>
      <c r="H119" s="59"/>
      <c r="I119" s="59"/>
      <c r="J119" s="59">
        <f t="shared" si="30"/>
        <v>5</v>
      </c>
      <c r="K119" s="59">
        <v>5</v>
      </c>
      <c r="L119" s="59"/>
      <c r="M119" s="59"/>
      <c r="N119" s="59"/>
      <c r="O119" s="59"/>
    </row>
    <row r="120" spans="1:15" s="37" customFormat="1" ht="17.25" customHeight="1">
      <c r="A120" s="25" t="s">
        <v>304</v>
      </c>
      <c r="B120" s="59"/>
      <c r="C120" s="59"/>
      <c r="D120" s="59"/>
      <c r="E120" s="59"/>
      <c r="F120" s="59">
        <v>10</v>
      </c>
      <c r="G120" s="59"/>
      <c r="H120" s="59"/>
      <c r="I120" s="59"/>
      <c r="J120" s="59">
        <f t="shared" si="30"/>
        <v>10</v>
      </c>
      <c r="K120" s="59">
        <v>10</v>
      </c>
      <c r="L120" s="59"/>
      <c r="M120" s="59"/>
      <c r="N120" s="59"/>
      <c r="O120" s="59"/>
    </row>
    <row r="121" spans="1:15" s="37" customFormat="1" ht="17.25" customHeight="1">
      <c r="A121" s="25" t="s">
        <v>305</v>
      </c>
      <c r="B121" s="59"/>
      <c r="C121" s="59"/>
      <c r="D121" s="59"/>
      <c r="E121" s="59"/>
      <c r="F121" s="59">
        <v>80</v>
      </c>
      <c r="G121" s="59"/>
      <c r="H121" s="59"/>
      <c r="I121" s="59"/>
      <c r="J121" s="59">
        <f t="shared" si="30"/>
        <v>80</v>
      </c>
      <c r="K121" s="59">
        <v>40</v>
      </c>
      <c r="L121" s="59"/>
      <c r="M121" s="59">
        <v>40</v>
      </c>
      <c r="N121" s="59"/>
      <c r="O121" s="59"/>
    </row>
    <row r="122" spans="1:15" s="37" customFormat="1" ht="17.25" customHeight="1">
      <c r="A122" s="59" t="s">
        <v>306</v>
      </c>
      <c r="B122" s="59">
        <f>SUM(B123:B124,B127,B130,B135:B137)</f>
        <v>0</v>
      </c>
      <c r="C122" s="59">
        <f aca="true" t="shared" si="31" ref="C122:N122">SUM(C123:C124,C127,C130,C135:C137)</f>
        <v>0</v>
      </c>
      <c r="D122" s="59">
        <f t="shared" si="31"/>
        <v>2</v>
      </c>
      <c r="E122" s="59">
        <f t="shared" si="31"/>
        <v>4.6</v>
      </c>
      <c r="F122" s="59">
        <f t="shared" si="31"/>
        <v>196</v>
      </c>
      <c r="G122" s="59">
        <f t="shared" si="31"/>
        <v>0</v>
      </c>
      <c r="H122" s="59">
        <f t="shared" si="31"/>
        <v>0</v>
      </c>
      <c r="I122" s="59">
        <f t="shared" si="31"/>
        <v>0</v>
      </c>
      <c r="J122" s="59">
        <f t="shared" si="31"/>
        <v>200.6</v>
      </c>
      <c r="K122" s="59">
        <f t="shared" si="31"/>
        <v>200.6</v>
      </c>
      <c r="L122" s="59">
        <f t="shared" si="31"/>
        <v>0</v>
      </c>
      <c r="M122" s="59">
        <f t="shared" si="31"/>
        <v>0</v>
      </c>
      <c r="N122" s="59">
        <f t="shared" si="31"/>
        <v>0</v>
      </c>
      <c r="O122" s="59"/>
    </row>
    <row r="123" spans="1:16" s="39" customFormat="1" ht="17.25" customHeight="1">
      <c r="A123" s="25" t="s">
        <v>307</v>
      </c>
      <c r="B123" s="27"/>
      <c r="C123" s="27"/>
      <c r="D123" s="27">
        <v>2</v>
      </c>
      <c r="E123" s="27">
        <v>4.6</v>
      </c>
      <c r="F123" s="27"/>
      <c r="G123" s="27"/>
      <c r="H123" s="27"/>
      <c r="I123" s="27"/>
      <c r="J123" s="27">
        <f>SUM(K123:N123)</f>
        <v>4.6</v>
      </c>
      <c r="K123" s="27">
        <v>4.6</v>
      </c>
      <c r="L123" s="27"/>
      <c r="M123" s="27"/>
      <c r="N123" s="27"/>
      <c r="O123" s="27"/>
      <c r="P123" s="66"/>
    </row>
    <row r="124" spans="1:15" s="37" customFormat="1" ht="17.25" customHeight="1">
      <c r="A124" s="27" t="s">
        <v>308</v>
      </c>
      <c r="B124" s="59">
        <f>SUM(B125:B126)</f>
        <v>0</v>
      </c>
      <c r="C124" s="59">
        <f aca="true" t="shared" si="32" ref="C124:N124">SUM(C125:C126)</f>
        <v>0</v>
      </c>
      <c r="D124" s="59">
        <f t="shared" si="32"/>
        <v>0</v>
      </c>
      <c r="E124" s="59">
        <f t="shared" si="32"/>
        <v>0</v>
      </c>
      <c r="F124" s="59">
        <f t="shared" si="32"/>
        <v>1</v>
      </c>
      <c r="G124" s="59">
        <f t="shared" si="32"/>
        <v>0</v>
      </c>
      <c r="H124" s="59">
        <f t="shared" si="32"/>
        <v>0</v>
      </c>
      <c r="I124" s="59">
        <f t="shared" si="32"/>
        <v>0</v>
      </c>
      <c r="J124" s="59">
        <f t="shared" si="32"/>
        <v>1</v>
      </c>
      <c r="K124" s="59">
        <f t="shared" si="32"/>
        <v>1</v>
      </c>
      <c r="L124" s="59">
        <f t="shared" si="32"/>
        <v>0</v>
      </c>
      <c r="M124" s="59">
        <f t="shared" si="32"/>
        <v>0</v>
      </c>
      <c r="N124" s="59">
        <f t="shared" si="32"/>
        <v>0</v>
      </c>
      <c r="O124" s="59"/>
    </row>
    <row r="125" spans="1:15" s="37" customFormat="1" ht="17.25" customHeight="1">
      <c r="A125" s="27" t="s">
        <v>309</v>
      </c>
      <c r="B125" s="59"/>
      <c r="C125" s="59"/>
      <c r="D125" s="59"/>
      <c r="E125" s="59"/>
      <c r="F125" s="59">
        <v>0.5</v>
      </c>
      <c r="G125" s="59"/>
      <c r="H125" s="59"/>
      <c r="I125" s="59"/>
      <c r="J125" s="59">
        <f>SUM(K125:N125)</f>
        <v>0.5</v>
      </c>
      <c r="K125" s="59">
        <v>0.5</v>
      </c>
      <c r="L125" s="59"/>
      <c r="M125" s="59"/>
      <c r="N125" s="59"/>
      <c r="O125" s="59"/>
    </row>
    <row r="126" spans="1:15" s="37" customFormat="1" ht="17.25" customHeight="1">
      <c r="A126" s="27" t="s">
        <v>310</v>
      </c>
      <c r="B126" s="59"/>
      <c r="C126" s="59"/>
      <c r="D126" s="59"/>
      <c r="E126" s="59"/>
      <c r="F126" s="59">
        <v>0.5</v>
      </c>
      <c r="G126" s="59"/>
      <c r="H126" s="59"/>
      <c r="I126" s="59"/>
      <c r="J126" s="59">
        <f>SUM(K126:N126)</f>
        <v>0.5</v>
      </c>
      <c r="K126" s="59">
        <v>0.5</v>
      </c>
      <c r="L126" s="59"/>
      <c r="M126" s="59"/>
      <c r="N126" s="59"/>
      <c r="O126" s="59"/>
    </row>
    <row r="127" spans="1:15" s="37" customFormat="1" ht="17.25" customHeight="1">
      <c r="A127" s="27" t="s">
        <v>311</v>
      </c>
      <c r="B127" s="59">
        <f>SUM(B128:B129)</f>
        <v>0</v>
      </c>
      <c r="C127" s="59">
        <f aca="true" t="shared" si="33" ref="C127:N127">SUM(C128:C129)</f>
        <v>0</v>
      </c>
      <c r="D127" s="59">
        <f t="shared" si="33"/>
        <v>0</v>
      </c>
      <c r="E127" s="59">
        <f t="shared" si="33"/>
        <v>0</v>
      </c>
      <c r="F127" s="59">
        <f t="shared" si="33"/>
        <v>45</v>
      </c>
      <c r="G127" s="59">
        <f t="shared" si="33"/>
        <v>0</v>
      </c>
      <c r="H127" s="59">
        <f t="shared" si="33"/>
        <v>0</v>
      </c>
      <c r="I127" s="59">
        <f t="shared" si="33"/>
        <v>0</v>
      </c>
      <c r="J127" s="59">
        <f t="shared" si="33"/>
        <v>45</v>
      </c>
      <c r="K127" s="59">
        <f t="shared" si="33"/>
        <v>45</v>
      </c>
      <c r="L127" s="59">
        <f t="shared" si="33"/>
        <v>0</v>
      </c>
      <c r="M127" s="59">
        <f t="shared" si="33"/>
        <v>0</v>
      </c>
      <c r="N127" s="59">
        <f t="shared" si="33"/>
        <v>0</v>
      </c>
      <c r="O127" s="59"/>
    </row>
    <row r="128" spans="1:15" s="37" customFormat="1" ht="17.25" customHeight="1">
      <c r="A128" s="27" t="s">
        <v>312</v>
      </c>
      <c r="B128" s="59"/>
      <c r="C128" s="59"/>
      <c r="D128" s="59"/>
      <c r="E128" s="59"/>
      <c r="F128" s="59">
        <v>25</v>
      </c>
      <c r="G128" s="59"/>
      <c r="H128" s="59"/>
      <c r="I128" s="59"/>
      <c r="J128" s="59">
        <f>SUM(K128:N128)</f>
        <v>25</v>
      </c>
      <c r="K128" s="59">
        <v>25</v>
      </c>
      <c r="L128" s="59"/>
      <c r="M128" s="59"/>
      <c r="N128" s="59"/>
      <c r="O128" s="59"/>
    </row>
    <row r="129" spans="1:15" s="37" customFormat="1" ht="17.25" customHeight="1">
      <c r="A129" s="27" t="s">
        <v>313</v>
      </c>
      <c r="B129" s="59"/>
      <c r="C129" s="59"/>
      <c r="D129" s="59"/>
      <c r="E129" s="59"/>
      <c r="F129" s="59">
        <v>20</v>
      </c>
      <c r="G129" s="59"/>
      <c r="H129" s="59"/>
      <c r="I129" s="59"/>
      <c r="J129" s="59">
        <f>SUM(K129:N129)</f>
        <v>20</v>
      </c>
      <c r="K129" s="59">
        <v>20</v>
      </c>
      <c r="L129" s="59"/>
      <c r="M129" s="59"/>
      <c r="N129" s="59"/>
      <c r="O129" s="59"/>
    </row>
    <row r="130" spans="1:15" s="37" customFormat="1" ht="17.25" customHeight="1">
      <c r="A130" s="27" t="s">
        <v>314</v>
      </c>
      <c r="B130" s="59">
        <f>SUM(B131:B134)</f>
        <v>0</v>
      </c>
      <c r="C130" s="59">
        <f aca="true" t="shared" si="34" ref="C130:N130">SUM(C131:C134)</f>
        <v>0</v>
      </c>
      <c r="D130" s="59">
        <f t="shared" si="34"/>
        <v>0</v>
      </c>
      <c r="E130" s="59">
        <f t="shared" si="34"/>
        <v>0</v>
      </c>
      <c r="F130" s="59">
        <f t="shared" si="34"/>
        <v>65</v>
      </c>
      <c r="G130" s="59">
        <f t="shared" si="34"/>
        <v>0</v>
      </c>
      <c r="H130" s="59">
        <f t="shared" si="34"/>
        <v>0</v>
      </c>
      <c r="I130" s="59">
        <f t="shared" si="34"/>
        <v>0</v>
      </c>
      <c r="J130" s="59">
        <f t="shared" si="34"/>
        <v>65</v>
      </c>
      <c r="K130" s="59">
        <f t="shared" si="34"/>
        <v>65</v>
      </c>
      <c r="L130" s="59">
        <f t="shared" si="34"/>
        <v>0</v>
      </c>
      <c r="M130" s="59">
        <f t="shared" si="34"/>
        <v>0</v>
      </c>
      <c r="N130" s="59">
        <f t="shared" si="34"/>
        <v>0</v>
      </c>
      <c r="O130" s="59"/>
    </row>
    <row r="131" spans="1:15" s="37" customFormat="1" ht="17.25" customHeight="1">
      <c r="A131" s="27" t="s">
        <v>315</v>
      </c>
      <c r="B131" s="59"/>
      <c r="C131" s="59"/>
      <c r="D131" s="59"/>
      <c r="E131" s="59"/>
      <c r="F131" s="59">
        <v>50</v>
      </c>
      <c r="G131" s="59"/>
      <c r="H131" s="59"/>
      <c r="I131" s="59"/>
      <c r="J131" s="59">
        <f aca="true" t="shared" si="35" ref="J131:J137">SUM(K131:N131)</f>
        <v>50</v>
      </c>
      <c r="K131" s="59">
        <v>50</v>
      </c>
      <c r="L131" s="59"/>
      <c r="M131" s="59"/>
      <c r="N131" s="59"/>
      <c r="O131" s="59"/>
    </row>
    <row r="132" spans="1:15" s="37" customFormat="1" ht="17.25" customHeight="1">
      <c r="A132" s="27" t="s">
        <v>316</v>
      </c>
      <c r="B132" s="59"/>
      <c r="C132" s="59"/>
      <c r="D132" s="59"/>
      <c r="E132" s="59"/>
      <c r="F132" s="59">
        <v>10</v>
      </c>
      <c r="G132" s="59"/>
      <c r="H132" s="59"/>
      <c r="I132" s="59"/>
      <c r="J132" s="59">
        <f t="shared" si="35"/>
        <v>10</v>
      </c>
      <c r="K132" s="59">
        <v>10</v>
      </c>
      <c r="L132" s="59"/>
      <c r="M132" s="59"/>
      <c r="N132" s="59"/>
      <c r="O132" s="59"/>
    </row>
    <row r="133" spans="1:15" s="37" customFormat="1" ht="17.25" customHeight="1">
      <c r="A133" s="27" t="s">
        <v>317</v>
      </c>
      <c r="B133" s="59"/>
      <c r="C133" s="59"/>
      <c r="D133" s="59"/>
      <c r="E133" s="59"/>
      <c r="F133" s="59">
        <v>4</v>
      </c>
      <c r="G133" s="59"/>
      <c r="H133" s="59"/>
      <c r="I133" s="59"/>
      <c r="J133" s="59">
        <f t="shared" si="35"/>
        <v>4</v>
      </c>
      <c r="K133" s="59">
        <v>4</v>
      </c>
      <c r="L133" s="59"/>
      <c r="M133" s="59"/>
      <c r="N133" s="59"/>
      <c r="O133" s="59"/>
    </row>
    <row r="134" spans="1:15" s="37" customFormat="1" ht="17.25" customHeight="1">
      <c r="A134" s="27" t="s">
        <v>318</v>
      </c>
      <c r="B134" s="59"/>
      <c r="C134" s="59"/>
      <c r="D134" s="59"/>
      <c r="E134" s="59"/>
      <c r="F134" s="59">
        <v>1</v>
      </c>
      <c r="G134" s="59"/>
      <c r="H134" s="59"/>
      <c r="I134" s="59"/>
      <c r="J134" s="59">
        <f t="shared" si="35"/>
        <v>1</v>
      </c>
      <c r="K134" s="59">
        <v>1</v>
      </c>
      <c r="L134" s="59"/>
      <c r="M134" s="59"/>
      <c r="N134" s="59"/>
      <c r="O134" s="59"/>
    </row>
    <row r="135" spans="1:15" s="37" customFormat="1" ht="17.25" customHeight="1">
      <c r="A135" s="27" t="s">
        <v>319</v>
      </c>
      <c r="B135" s="59"/>
      <c r="C135" s="59"/>
      <c r="D135" s="59"/>
      <c r="E135" s="59"/>
      <c r="F135" s="59">
        <v>50</v>
      </c>
      <c r="G135" s="59"/>
      <c r="H135" s="59"/>
      <c r="I135" s="59"/>
      <c r="J135" s="59">
        <f t="shared" si="35"/>
        <v>50</v>
      </c>
      <c r="K135" s="59">
        <v>50</v>
      </c>
      <c r="L135" s="59"/>
      <c r="M135" s="59"/>
      <c r="N135" s="59"/>
      <c r="O135" s="59"/>
    </row>
    <row r="136" spans="1:15" s="37" customFormat="1" ht="17.25" customHeight="1">
      <c r="A136" s="27" t="s">
        <v>320</v>
      </c>
      <c r="B136" s="59"/>
      <c r="C136" s="59"/>
      <c r="D136" s="59"/>
      <c r="E136" s="59"/>
      <c r="F136" s="59">
        <v>30</v>
      </c>
      <c r="G136" s="59"/>
      <c r="H136" s="59"/>
      <c r="I136" s="59"/>
      <c r="J136" s="59">
        <f t="shared" si="35"/>
        <v>30</v>
      </c>
      <c r="K136" s="59">
        <v>30</v>
      </c>
      <c r="L136" s="59"/>
      <c r="M136" s="59"/>
      <c r="N136" s="59"/>
      <c r="O136" s="59"/>
    </row>
    <row r="137" spans="1:15" s="37" customFormat="1" ht="17.25" customHeight="1">
      <c r="A137" s="59" t="s">
        <v>321</v>
      </c>
      <c r="B137" s="59"/>
      <c r="C137" s="59"/>
      <c r="D137" s="59"/>
      <c r="E137" s="59"/>
      <c r="F137" s="59">
        <v>5</v>
      </c>
      <c r="G137" s="59"/>
      <c r="H137" s="59"/>
      <c r="I137" s="59"/>
      <c r="J137" s="59">
        <f t="shared" si="35"/>
        <v>5</v>
      </c>
      <c r="K137" s="59">
        <v>5</v>
      </c>
      <c r="L137" s="59"/>
      <c r="M137" s="59"/>
      <c r="N137" s="59"/>
      <c r="O137" s="59"/>
    </row>
    <row r="138" spans="1:15" s="37" customFormat="1" ht="17.25" customHeight="1">
      <c r="A138" s="59" t="s">
        <v>322</v>
      </c>
      <c r="B138" s="59">
        <f>SUM(B139)</f>
        <v>0</v>
      </c>
      <c r="C138" s="59">
        <f aca="true" t="shared" si="36" ref="C138:N138">SUM(C139)</f>
        <v>0</v>
      </c>
      <c r="D138" s="59">
        <f t="shared" si="36"/>
        <v>0</v>
      </c>
      <c r="E138" s="59">
        <f t="shared" si="36"/>
        <v>0</v>
      </c>
      <c r="F138" s="59">
        <f t="shared" si="36"/>
        <v>10</v>
      </c>
      <c r="G138" s="59">
        <f t="shared" si="36"/>
        <v>0</v>
      </c>
      <c r="H138" s="59">
        <f t="shared" si="36"/>
        <v>0</v>
      </c>
      <c r="I138" s="59">
        <f t="shared" si="36"/>
        <v>0</v>
      </c>
      <c r="J138" s="59">
        <f t="shared" si="36"/>
        <v>10</v>
      </c>
      <c r="K138" s="59">
        <f t="shared" si="36"/>
        <v>10</v>
      </c>
      <c r="L138" s="59">
        <f t="shared" si="36"/>
        <v>0</v>
      </c>
      <c r="M138" s="59">
        <f t="shared" si="36"/>
        <v>0</v>
      </c>
      <c r="N138" s="59">
        <f t="shared" si="36"/>
        <v>0</v>
      </c>
      <c r="O138" s="59"/>
    </row>
    <row r="139" spans="1:15" s="37" customFormat="1" ht="17.25" customHeight="1">
      <c r="A139" s="59" t="s">
        <v>323</v>
      </c>
      <c r="B139" s="59"/>
      <c r="C139" s="59"/>
      <c r="D139" s="59"/>
      <c r="E139" s="59"/>
      <c r="F139" s="59">
        <v>10</v>
      </c>
      <c r="G139" s="59"/>
      <c r="H139" s="59"/>
      <c r="I139" s="59"/>
      <c r="J139" s="59">
        <f>SUM(K139:N139)</f>
        <v>10</v>
      </c>
      <c r="K139" s="59">
        <v>10</v>
      </c>
      <c r="L139" s="59"/>
      <c r="M139" s="59"/>
      <c r="N139" s="59"/>
      <c r="O139" s="59"/>
    </row>
    <row r="140" spans="1:15" s="37" customFormat="1" ht="17.25" customHeight="1">
      <c r="A140" s="58" t="s">
        <v>324</v>
      </c>
      <c r="B140" s="59">
        <f>SUM(B141,B152,B170)</f>
        <v>0</v>
      </c>
      <c r="C140" s="59">
        <f aca="true" t="shared" si="37" ref="C140:N140">SUM(C141,C152,C170)</f>
        <v>0</v>
      </c>
      <c r="D140" s="59">
        <f t="shared" si="37"/>
        <v>17</v>
      </c>
      <c r="E140" s="59">
        <f t="shared" si="37"/>
        <v>161</v>
      </c>
      <c r="F140" s="59">
        <f t="shared" si="37"/>
        <v>370.8</v>
      </c>
      <c r="G140" s="59">
        <f t="shared" si="37"/>
        <v>120</v>
      </c>
      <c r="H140" s="59">
        <f t="shared" si="37"/>
        <v>0</v>
      </c>
      <c r="I140" s="59">
        <f t="shared" si="37"/>
        <v>51</v>
      </c>
      <c r="J140" s="59">
        <f t="shared" si="37"/>
        <v>531.8</v>
      </c>
      <c r="K140" s="59">
        <f t="shared" si="37"/>
        <v>407.70000000000005</v>
      </c>
      <c r="L140" s="59">
        <f t="shared" si="37"/>
        <v>79.1</v>
      </c>
      <c r="M140" s="59">
        <f t="shared" si="37"/>
        <v>45</v>
      </c>
      <c r="N140" s="59">
        <f t="shared" si="37"/>
        <v>0</v>
      </c>
      <c r="O140" s="59"/>
    </row>
    <row r="141" spans="1:15" s="37" customFormat="1" ht="17.25" customHeight="1">
      <c r="A141" s="59" t="s">
        <v>325</v>
      </c>
      <c r="B141" s="59">
        <f>SUM(B142:B151)</f>
        <v>0</v>
      </c>
      <c r="C141" s="59">
        <f aca="true" t="shared" si="38" ref="C141:N141">SUM(C142:C151)</f>
        <v>0</v>
      </c>
      <c r="D141" s="59">
        <f t="shared" si="38"/>
        <v>15</v>
      </c>
      <c r="E141" s="59">
        <f t="shared" si="38"/>
        <v>74</v>
      </c>
      <c r="F141" s="59">
        <f t="shared" si="38"/>
        <v>115.8</v>
      </c>
      <c r="G141" s="59">
        <f t="shared" si="38"/>
        <v>0</v>
      </c>
      <c r="H141" s="59">
        <f t="shared" si="38"/>
        <v>0</v>
      </c>
      <c r="I141" s="59">
        <f t="shared" si="38"/>
        <v>0</v>
      </c>
      <c r="J141" s="59">
        <f t="shared" si="38"/>
        <v>189.8</v>
      </c>
      <c r="K141" s="59">
        <f t="shared" si="38"/>
        <v>189.8</v>
      </c>
      <c r="L141" s="59">
        <f t="shared" si="38"/>
        <v>0</v>
      </c>
      <c r="M141" s="59">
        <f t="shared" si="38"/>
        <v>0</v>
      </c>
      <c r="N141" s="59">
        <f t="shared" si="38"/>
        <v>0</v>
      </c>
      <c r="O141" s="59"/>
    </row>
    <row r="142" spans="1:16" s="39" customFormat="1" ht="17.25" customHeight="1">
      <c r="A142" s="27" t="s">
        <v>326</v>
      </c>
      <c r="B142" s="27"/>
      <c r="C142" s="27"/>
      <c r="D142" s="27">
        <v>10</v>
      </c>
      <c r="E142" s="27">
        <v>52</v>
      </c>
      <c r="F142" s="27"/>
      <c r="G142" s="27"/>
      <c r="H142" s="27"/>
      <c r="I142" s="27"/>
      <c r="J142" s="27">
        <f>SUM(K142:N142)</f>
        <v>52</v>
      </c>
      <c r="K142" s="27">
        <v>52</v>
      </c>
      <c r="L142" s="27"/>
      <c r="M142" s="27"/>
      <c r="N142" s="27"/>
      <c r="O142" s="27"/>
      <c r="P142" s="66"/>
    </row>
    <row r="143" spans="1:15" s="37" customFormat="1" ht="17.25" customHeight="1">
      <c r="A143" s="59" t="s">
        <v>327</v>
      </c>
      <c r="B143" s="59"/>
      <c r="C143" s="59"/>
      <c r="D143" s="59"/>
      <c r="E143" s="59"/>
      <c r="F143" s="59">
        <v>18.8</v>
      </c>
      <c r="G143" s="59"/>
      <c r="H143" s="59"/>
      <c r="I143" s="59"/>
      <c r="J143" s="27">
        <f aca="true" t="shared" si="39" ref="J143:J151">SUM(K143:N143)</f>
        <v>18.8</v>
      </c>
      <c r="K143" s="59">
        <v>18.8</v>
      </c>
      <c r="L143" s="59"/>
      <c r="M143" s="59"/>
      <c r="N143" s="59"/>
      <c r="O143" s="59"/>
    </row>
    <row r="144" spans="1:15" s="37" customFormat="1" ht="17.25" customHeight="1">
      <c r="A144" s="59" t="s">
        <v>328</v>
      </c>
      <c r="B144" s="59"/>
      <c r="C144" s="59"/>
      <c r="D144" s="59"/>
      <c r="E144" s="59"/>
      <c r="F144" s="59">
        <v>25</v>
      </c>
      <c r="G144" s="59"/>
      <c r="H144" s="59"/>
      <c r="I144" s="59"/>
      <c r="J144" s="27">
        <f t="shared" si="39"/>
        <v>25</v>
      </c>
      <c r="K144" s="59">
        <v>25</v>
      </c>
      <c r="L144" s="59"/>
      <c r="M144" s="59"/>
      <c r="N144" s="59"/>
      <c r="O144" s="59"/>
    </row>
    <row r="145" spans="1:15" s="37" customFormat="1" ht="17.25" customHeight="1">
      <c r="A145" s="59" t="s">
        <v>329</v>
      </c>
      <c r="B145" s="59"/>
      <c r="C145" s="59"/>
      <c r="D145" s="59"/>
      <c r="E145" s="59"/>
      <c r="F145" s="59">
        <v>5</v>
      </c>
      <c r="G145" s="59"/>
      <c r="H145" s="59"/>
      <c r="I145" s="59"/>
      <c r="J145" s="27">
        <f t="shared" si="39"/>
        <v>5</v>
      </c>
      <c r="K145" s="59">
        <v>5</v>
      </c>
      <c r="L145" s="59"/>
      <c r="M145" s="59"/>
      <c r="N145" s="59"/>
      <c r="O145" s="59"/>
    </row>
    <row r="146" spans="1:15" s="37" customFormat="1" ht="17.25" customHeight="1">
      <c r="A146" s="59" t="s">
        <v>330</v>
      </c>
      <c r="B146" s="59"/>
      <c r="C146" s="59"/>
      <c r="D146" s="59"/>
      <c r="E146" s="59"/>
      <c r="F146" s="59">
        <v>3</v>
      </c>
      <c r="G146" s="59"/>
      <c r="H146" s="59"/>
      <c r="I146" s="59"/>
      <c r="J146" s="27">
        <f t="shared" si="39"/>
        <v>3</v>
      </c>
      <c r="K146" s="59">
        <v>3</v>
      </c>
      <c r="L146" s="59"/>
      <c r="M146" s="59"/>
      <c r="N146" s="59"/>
      <c r="O146" s="59"/>
    </row>
    <row r="147" spans="1:15" s="37" customFormat="1" ht="17.25" customHeight="1">
      <c r="A147" s="59" t="s">
        <v>331</v>
      </c>
      <c r="B147" s="59"/>
      <c r="C147" s="59"/>
      <c r="D147" s="59"/>
      <c r="E147" s="59"/>
      <c r="F147" s="59">
        <v>4</v>
      </c>
      <c r="G147" s="59"/>
      <c r="H147" s="59"/>
      <c r="I147" s="59"/>
      <c r="J147" s="27">
        <f t="shared" si="39"/>
        <v>4</v>
      </c>
      <c r="K147" s="59">
        <v>4</v>
      </c>
      <c r="L147" s="59"/>
      <c r="M147" s="59"/>
      <c r="N147" s="59"/>
      <c r="O147" s="59"/>
    </row>
    <row r="148" spans="1:16" s="39" customFormat="1" ht="17.25" customHeight="1">
      <c r="A148" s="27" t="s">
        <v>332</v>
      </c>
      <c r="B148" s="27"/>
      <c r="C148" s="27"/>
      <c r="D148" s="27">
        <v>5</v>
      </c>
      <c r="E148" s="27">
        <v>22</v>
      </c>
      <c r="F148" s="27"/>
      <c r="G148" s="27"/>
      <c r="H148" s="27"/>
      <c r="I148" s="27"/>
      <c r="J148" s="27">
        <f t="shared" si="39"/>
        <v>22</v>
      </c>
      <c r="K148" s="27">
        <v>22</v>
      </c>
      <c r="L148" s="27"/>
      <c r="M148" s="27"/>
      <c r="N148" s="27"/>
      <c r="O148" s="27"/>
      <c r="P148" s="66"/>
    </row>
    <row r="149" spans="1:15" s="37" customFormat="1" ht="17.25" customHeight="1">
      <c r="A149" s="59" t="s">
        <v>333</v>
      </c>
      <c r="B149" s="59"/>
      <c r="C149" s="59"/>
      <c r="D149" s="59"/>
      <c r="E149" s="59"/>
      <c r="F149" s="59">
        <v>5</v>
      </c>
      <c r="G149" s="59"/>
      <c r="H149" s="59"/>
      <c r="I149" s="59"/>
      <c r="J149" s="59">
        <f t="shared" si="39"/>
        <v>5</v>
      </c>
      <c r="K149" s="59">
        <v>5</v>
      </c>
      <c r="L149" s="59"/>
      <c r="M149" s="59"/>
      <c r="N149" s="59"/>
      <c r="O149" s="59"/>
    </row>
    <row r="150" spans="1:15" s="37" customFormat="1" ht="17.25" customHeight="1">
      <c r="A150" s="59" t="s">
        <v>334</v>
      </c>
      <c r="B150" s="59"/>
      <c r="C150" s="59"/>
      <c r="D150" s="59"/>
      <c r="E150" s="59"/>
      <c r="F150" s="59">
        <v>40</v>
      </c>
      <c r="G150" s="59"/>
      <c r="H150" s="59"/>
      <c r="I150" s="59"/>
      <c r="J150" s="59">
        <f t="shared" si="39"/>
        <v>40</v>
      </c>
      <c r="K150" s="59">
        <v>40</v>
      </c>
      <c r="L150" s="59"/>
      <c r="M150" s="59"/>
      <c r="N150" s="59"/>
      <c r="O150" s="59"/>
    </row>
    <row r="151" spans="1:15" s="37" customFormat="1" ht="17.25" customHeight="1">
      <c r="A151" s="59" t="s">
        <v>335</v>
      </c>
      <c r="B151" s="59"/>
      <c r="C151" s="59"/>
      <c r="D151" s="59"/>
      <c r="E151" s="59"/>
      <c r="F151" s="59">
        <v>15</v>
      </c>
      <c r="G151" s="59"/>
      <c r="H151" s="59"/>
      <c r="I151" s="59"/>
      <c r="J151" s="59">
        <f t="shared" si="39"/>
        <v>15</v>
      </c>
      <c r="K151" s="59">
        <v>15</v>
      </c>
      <c r="L151" s="59"/>
      <c r="M151" s="59"/>
      <c r="N151" s="59"/>
      <c r="O151" s="59"/>
    </row>
    <row r="152" spans="1:15" s="37" customFormat="1" ht="17.25" customHeight="1">
      <c r="A152" s="59" t="s">
        <v>336</v>
      </c>
      <c r="B152" s="59">
        <f>SUM(B153,B157:B169)</f>
        <v>0</v>
      </c>
      <c r="C152" s="59">
        <f aca="true" t="shared" si="40" ref="C152:N152">SUM(C153,C157:C169)</f>
        <v>0</v>
      </c>
      <c r="D152" s="59">
        <f t="shared" si="40"/>
        <v>2</v>
      </c>
      <c r="E152" s="59">
        <f t="shared" si="40"/>
        <v>87</v>
      </c>
      <c r="F152" s="59">
        <f t="shared" si="40"/>
        <v>249</v>
      </c>
      <c r="G152" s="59">
        <f t="shared" si="40"/>
        <v>120</v>
      </c>
      <c r="H152" s="59">
        <f t="shared" si="40"/>
        <v>0</v>
      </c>
      <c r="I152" s="59">
        <f t="shared" si="40"/>
        <v>51</v>
      </c>
      <c r="J152" s="59">
        <f t="shared" si="40"/>
        <v>336</v>
      </c>
      <c r="K152" s="59">
        <f t="shared" si="40"/>
        <v>211.9</v>
      </c>
      <c r="L152" s="59">
        <f t="shared" si="40"/>
        <v>79.1</v>
      </c>
      <c r="M152" s="59">
        <f t="shared" si="40"/>
        <v>45</v>
      </c>
      <c r="N152" s="59">
        <f t="shared" si="40"/>
        <v>0</v>
      </c>
      <c r="O152" s="59"/>
    </row>
    <row r="153" spans="1:15" s="39" customFormat="1" ht="17.25" customHeight="1">
      <c r="A153" s="25" t="s">
        <v>337</v>
      </c>
      <c r="B153" s="27">
        <f>SUM(B154:B156)</f>
        <v>0</v>
      </c>
      <c r="C153" s="27">
        <f aca="true" t="shared" si="41" ref="C153:N153">SUM(C154:C156)</f>
        <v>0</v>
      </c>
      <c r="D153" s="27">
        <f t="shared" si="41"/>
        <v>0</v>
      </c>
      <c r="E153" s="27">
        <f t="shared" si="41"/>
        <v>79.1</v>
      </c>
      <c r="F153" s="27">
        <f t="shared" si="41"/>
        <v>29</v>
      </c>
      <c r="G153" s="27">
        <f t="shared" si="41"/>
        <v>0</v>
      </c>
      <c r="H153" s="27">
        <f t="shared" si="41"/>
        <v>0</v>
      </c>
      <c r="I153" s="27">
        <f t="shared" si="41"/>
        <v>0</v>
      </c>
      <c r="J153" s="27">
        <f t="shared" si="41"/>
        <v>108.1</v>
      </c>
      <c r="K153" s="27">
        <f t="shared" si="41"/>
        <v>29</v>
      </c>
      <c r="L153" s="27">
        <f t="shared" si="41"/>
        <v>79.1</v>
      </c>
      <c r="M153" s="27">
        <f t="shared" si="41"/>
        <v>0</v>
      </c>
      <c r="N153" s="27">
        <f t="shared" si="41"/>
        <v>0</v>
      </c>
      <c r="O153" s="27"/>
    </row>
    <row r="154" spans="1:15" s="39" customFormat="1" ht="17.25" customHeight="1">
      <c r="A154" s="25" t="s">
        <v>338</v>
      </c>
      <c r="B154" s="27"/>
      <c r="C154" s="27"/>
      <c r="D154" s="27"/>
      <c r="E154" s="27">
        <v>79.1</v>
      </c>
      <c r="F154" s="27"/>
      <c r="G154" s="27"/>
      <c r="H154" s="27"/>
      <c r="I154" s="27"/>
      <c r="J154" s="27">
        <f>SUM(K154:N154)</f>
        <v>79.1</v>
      </c>
      <c r="K154" s="27"/>
      <c r="L154" s="27">
        <v>79.1</v>
      </c>
      <c r="M154" s="27"/>
      <c r="N154" s="27"/>
      <c r="O154" s="27" t="s">
        <v>339</v>
      </c>
    </row>
    <row r="155" spans="1:16" s="39" customFormat="1" ht="17.25" customHeight="1">
      <c r="A155" s="25" t="s">
        <v>340</v>
      </c>
      <c r="B155" s="27"/>
      <c r="C155" s="27"/>
      <c r="D155" s="27"/>
      <c r="E155" s="27"/>
      <c r="F155" s="27">
        <v>7</v>
      </c>
      <c r="G155" s="27"/>
      <c r="H155" s="27"/>
      <c r="I155" s="27"/>
      <c r="J155" s="27">
        <f>SUM(K155:N155)</f>
        <v>7</v>
      </c>
      <c r="K155" s="27">
        <v>7</v>
      </c>
      <c r="L155" s="27"/>
      <c r="M155" s="27"/>
      <c r="N155" s="27"/>
      <c r="O155" s="27"/>
      <c r="P155" s="66"/>
    </row>
    <row r="156" spans="1:16" s="39" customFormat="1" ht="17.25" customHeight="1">
      <c r="A156" s="25" t="s">
        <v>341</v>
      </c>
      <c r="B156" s="27"/>
      <c r="C156" s="27"/>
      <c r="D156" s="27"/>
      <c r="E156" s="27"/>
      <c r="F156" s="27">
        <v>22</v>
      </c>
      <c r="G156" s="27"/>
      <c r="H156" s="27"/>
      <c r="I156" s="27"/>
      <c r="J156" s="27">
        <f>SUM(K156:N156)</f>
        <v>22</v>
      </c>
      <c r="K156" s="27">
        <v>22</v>
      </c>
      <c r="L156" s="27"/>
      <c r="M156" s="27"/>
      <c r="N156" s="27"/>
      <c r="O156" s="27"/>
      <c r="P156" s="66"/>
    </row>
    <row r="157" spans="1:15" s="37" customFormat="1" ht="17.25" customHeight="1">
      <c r="A157" s="25" t="s">
        <v>342</v>
      </c>
      <c r="B157" s="59"/>
      <c r="C157" s="59"/>
      <c r="D157" s="59"/>
      <c r="E157" s="59"/>
      <c r="F157" s="59">
        <v>15</v>
      </c>
      <c r="G157" s="59"/>
      <c r="H157" s="59"/>
      <c r="I157" s="59"/>
      <c r="J157" s="59">
        <f>SUM(K157:N157)</f>
        <v>15</v>
      </c>
      <c r="K157" s="59">
        <v>9</v>
      </c>
      <c r="L157" s="59"/>
      <c r="M157" s="59">
        <v>6</v>
      </c>
      <c r="N157" s="59"/>
      <c r="O157" s="59"/>
    </row>
    <row r="158" spans="1:15" s="37" customFormat="1" ht="17.25" customHeight="1">
      <c r="A158" s="25" t="s">
        <v>343</v>
      </c>
      <c r="B158" s="59"/>
      <c r="C158" s="59"/>
      <c r="D158" s="59"/>
      <c r="E158" s="59"/>
      <c r="F158" s="59">
        <v>25</v>
      </c>
      <c r="G158" s="59"/>
      <c r="H158" s="59"/>
      <c r="I158" s="59"/>
      <c r="J158" s="59">
        <f aca="true" t="shared" si="42" ref="J158:J169">SUM(K158:N158)</f>
        <v>25</v>
      </c>
      <c r="K158" s="59">
        <v>25</v>
      </c>
      <c r="L158" s="59"/>
      <c r="M158" s="59"/>
      <c r="N158" s="59"/>
      <c r="O158" s="59"/>
    </row>
    <row r="159" spans="1:15" s="37" customFormat="1" ht="17.25" customHeight="1">
      <c r="A159" s="25" t="s">
        <v>344</v>
      </c>
      <c r="B159" s="59"/>
      <c r="C159" s="59"/>
      <c r="D159" s="59"/>
      <c r="E159" s="59"/>
      <c r="F159" s="59">
        <v>51</v>
      </c>
      <c r="G159" s="59">
        <v>120</v>
      </c>
      <c r="H159" s="59"/>
      <c r="I159" s="59">
        <v>51</v>
      </c>
      <c r="J159" s="59">
        <f t="shared" si="42"/>
        <v>51</v>
      </c>
      <c r="K159" s="59">
        <v>51</v>
      </c>
      <c r="L159" s="59"/>
      <c r="M159" s="59"/>
      <c r="N159" s="59"/>
      <c r="O159" s="59"/>
    </row>
    <row r="160" spans="1:15" s="37" customFormat="1" ht="17.25" customHeight="1">
      <c r="A160" s="25" t="s">
        <v>345</v>
      </c>
      <c r="B160" s="59"/>
      <c r="C160" s="59"/>
      <c r="D160" s="59"/>
      <c r="E160" s="59"/>
      <c r="F160" s="59">
        <v>8</v>
      </c>
      <c r="G160" s="59"/>
      <c r="H160" s="59"/>
      <c r="I160" s="59"/>
      <c r="J160" s="59">
        <f t="shared" si="42"/>
        <v>8</v>
      </c>
      <c r="K160" s="59">
        <v>8</v>
      </c>
      <c r="L160" s="59"/>
      <c r="M160" s="59"/>
      <c r="N160" s="59"/>
      <c r="O160" s="59"/>
    </row>
    <row r="161" spans="1:15" s="37" customFormat="1" ht="17.25" customHeight="1">
      <c r="A161" s="67" t="s">
        <v>346</v>
      </c>
      <c r="B161" s="59"/>
      <c r="C161" s="59"/>
      <c r="D161" s="59"/>
      <c r="E161" s="59"/>
      <c r="F161" s="59">
        <v>3.5</v>
      </c>
      <c r="G161" s="59"/>
      <c r="H161" s="59"/>
      <c r="I161" s="59"/>
      <c r="J161" s="59">
        <f t="shared" si="42"/>
        <v>3.5</v>
      </c>
      <c r="K161" s="59">
        <v>3.5</v>
      </c>
      <c r="L161" s="59"/>
      <c r="M161" s="59"/>
      <c r="N161" s="59"/>
      <c r="O161" s="59"/>
    </row>
    <row r="162" spans="1:15" s="37" customFormat="1" ht="17.25" customHeight="1">
      <c r="A162" s="25" t="s">
        <v>347</v>
      </c>
      <c r="B162" s="59"/>
      <c r="C162" s="59"/>
      <c r="D162" s="59"/>
      <c r="E162" s="59"/>
      <c r="F162" s="59">
        <v>2.5</v>
      </c>
      <c r="G162" s="59"/>
      <c r="H162" s="59"/>
      <c r="I162" s="59"/>
      <c r="J162" s="59">
        <f t="shared" si="42"/>
        <v>2.5</v>
      </c>
      <c r="K162" s="59">
        <v>2.5</v>
      </c>
      <c r="L162" s="59"/>
      <c r="M162" s="59"/>
      <c r="N162" s="59"/>
      <c r="O162" s="59"/>
    </row>
    <row r="163" spans="1:15" s="37" customFormat="1" ht="17.25" customHeight="1">
      <c r="A163" s="25" t="s">
        <v>348</v>
      </c>
      <c r="B163" s="59"/>
      <c r="C163" s="59"/>
      <c r="D163" s="59"/>
      <c r="E163" s="59"/>
      <c r="F163" s="59">
        <v>15</v>
      </c>
      <c r="G163" s="59"/>
      <c r="H163" s="59"/>
      <c r="I163" s="59"/>
      <c r="J163" s="59">
        <f t="shared" si="42"/>
        <v>15</v>
      </c>
      <c r="K163" s="59">
        <v>15</v>
      </c>
      <c r="L163" s="59"/>
      <c r="M163" s="59"/>
      <c r="N163" s="59"/>
      <c r="O163" s="59"/>
    </row>
    <row r="164" spans="1:15" s="37" customFormat="1" ht="17.25" customHeight="1">
      <c r="A164" s="25" t="s">
        <v>349</v>
      </c>
      <c r="B164" s="59"/>
      <c r="C164" s="59"/>
      <c r="D164" s="59"/>
      <c r="E164" s="59"/>
      <c r="F164" s="59">
        <v>2</v>
      </c>
      <c r="G164" s="59"/>
      <c r="H164" s="59"/>
      <c r="I164" s="59"/>
      <c r="J164" s="59">
        <f t="shared" si="42"/>
        <v>2</v>
      </c>
      <c r="K164" s="59"/>
      <c r="L164" s="59"/>
      <c r="M164" s="59">
        <v>2</v>
      </c>
      <c r="N164" s="59"/>
      <c r="O164" s="59"/>
    </row>
    <row r="165" spans="1:15" s="37" customFormat="1" ht="17.25" customHeight="1">
      <c r="A165" s="27" t="s">
        <v>350</v>
      </c>
      <c r="B165" s="59"/>
      <c r="C165" s="59"/>
      <c r="D165" s="59"/>
      <c r="E165" s="59"/>
      <c r="F165" s="59">
        <v>1</v>
      </c>
      <c r="G165" s="59"/>
      <c r="H165" s="59"/>
      <c r="I165" s="59"/>
      <c r="J165" s="59">
        <f t="shared" si="42"/>
        <v>1</v>
      </c>
      <c r="K165" s="59">
        <v>1</v>
      </c>
      <c r="L165" s="59"/>
      <c r="M165" s="59"/>
      <c r="N165" s="59"/>
      <c r="O165" s="59"/>
    </row>
    <row r="166" spans="1:15" s="37" customFormat="1" ht="17.25" customHeight="1">
      <c r="A166" s="27" t="s">
        <v>351</v>
      </c>
      <c r="B166" s="59"/>
      <c r="C166" s="59"/>
      <c r="D166" s="59"/>
      <c r="E166" s="59"/>
      <c r="F166" s="59">
        <v>3</v>
      </c>
      <c r="G166" s="59"/>
      <c r="H166" s="59"/>
      <c r="I166" s="59"/>
      <c r="J166" s="59">
        <f t="shared" si="42"/>
        <v>3</v>
      </c>
      <c r="K166" s="59">
        <v>3</v>
      </c>
      <c r="L166" s="59"/>
      <c r="M166" s="59"/>
      <c r="N166" s="59"/>
      <c r="O166" s="59"/>
    </row>
    <row r="167" spans="1:15" s="37" customFormat="1" ht="17.25" customHeight="1">
      <c r="A167" s="27" t="s">
        <v>352</v>
      </c>
      <c r="B167" s="59"/>
      <c r="C167" s="59"/>
      <c r="D167" s="59"/>
      <c r="E167" s="59"/>
      <c r="F167" s="59">
        <v>20</v>
      </c>
      <c r="G167" s="59"/>
      <c r="H167" s="59"/>
      <c r="I167" s="59"/>
      <c r="J167" s="59">
        <f t="shared" si="42"/>
        <v>20</v>
      </c>
      <c r="K167" s="59">
        <v>20</v>
      </c>
      <c r="L167" s="59"/>
      <c r="M167" s="59"/>
      <c r="N167" s="59"/>
      <c r="O167" s="59"/>
    </row>
    <row r="168" spans="1:15" s="37" customFormat="1" ht="17.25" customHeight="1">
      <c r="A168" s="27" t="s">
        <v>353</v>
      </c>
      <c r="B168" s="59"/>
      <c r="C168" s="59"/>
      <c r="D168" s="59"/>
      <c r="E168" s="59"/>
      <c r="F168" s="59">
        <v>74</v>
      </c>
      <c r="G168" s="59"/>
      <c r="H168" s="59"/>
      <c r="I168" s="59"/>
      <c r="J168" s="59">
        <f t="shared" si="42"/>
        <v>74</v>
      </c>
      <c r="K168" s="59">
        <v>37</v>
      </c>
      <c r="L168" s="59"/>
      <c r="M168" s="59">
        <v>37</v>
      </c>
      <c r="N168" s="59"/>
      <c r="O168" s="59"/>
    </row>
    <row r="169" spans="1:16" s="39" customFormat="1" ht="17.25" customHeight="1">
      <c r="A169" s="27" t="s">
        <v>354</v>
      </c>
      <c r="B169" s="27"/>
      <c r="C169" s="27"/>
      <c r="D169" s="27">
        <v>2</v>
      </c>
      <c r="E169" s="27">
        <v>7.9</v>
      </c>
      <c r="F169" s="27"/>
      <c r="G169" s="27"/>
      <c r="H169" s="27"/>
      <c r="I169" s="27"/>
      <c r="J169" s="27">
        <f t="shared" si="42"/>
        <v>7.9</v>
      </c>
      <c r="K169" s="27">
        <v>7.9</v>
      </c>
      <c r="L169" s="27"/>
      <c r="M169" s="27"/>
      <c r="N169" s="27"/>
      <c r="O169" s="27"/>
      <c r="P169" s="66"/>
    </row>
    <row r="170" spans="1:15" s="37" customFormat="1" ht="17.25" customHeight="1">
      <c r="A170" s="59" t="s">
        <v>355</v>
      </c>
      <c r="B170" s="59">
        <f>SUM(B171)</f>
        <v>0</v>
      </c>
      <c r="C170" s="59">
        <f aca="true" t="shared" si="43" ref="C170:N170">SUM(C171)</f>
        <v>0</v>
      </c>
      <c r="D170" s="59">
        <f t="shared" si="43"/>
        <v>0</v>
      </c>
      <c r="E170" s="59">
        <f t="shared" si="43"/>
        <v>0</v>
      </c>
      <c r="F170" s="59">
        <f t="shared" si="43"/>
        <v>6</v>
      </c>
      <c r="G170" s="59">
        <f t="shared" si="43"/>
        <v>0</v>
      </c>
      <c r="H170" s="59">
        <f t="shared" si="43"/>
        <v>0</v>
      </c>
      <c r="I170" s="59">
        <f t="shared" si="43"/>
        <v>0</v>
      </c>
      <c r="J170" s="59">
        <f t="shared" si="43"/>
        <v>6</v>
      </c>
      <c r="K170" s="59">
        <f t="shared" si="43"/>
        <v>6</v>
      </c>
      <c r="L170" s="59">
        <f t="shared" si="43"/>
        <v>0</v>
      </c>
      <c r="M170" s="59">
        <f t="shared" si="43"/>
        <v>0</v>
      </c>
      <c r="N170" s="59">
        <f t="shared" si="43"/>
        <v>0</v>
      </c>
      <c r="O170" s="59"/>
    </row>
    <row r="171" spans="1:15" s="39" customFormat="1" ht="17.25" customHeight="1">
      <c r="A171" s="27" t="s">
        <v>356</v>
      </c>
      <c r="B171" s="27"/>
      <c r="C171" s="27"/>
      <c r="D171" s="27"/>
      <c r="E171" s="27"/>
      <c r="F171" s="27">
        <v>6</v>
      </c>
      <c r="G171" s="27"/>
      <c r="H171" s="27"/>
      <c r="I171" s="27"/>
      <c r="J171" s="27">
        <f>SUM(K171:N171)</f>
        <v>6</v>
      </c>
      <c r="K171" s="27">
        <v>6</v>
      </c>
      <c r="L171" s="27"/>
      <c r="M171" s="27"/>
      <c r="N171" s="27"/>
      <c r="O171" s="27"/>
    </row>
    <row r="172" spans="1:15" s="37" customFormat="1" ht="17.25" customHeight="1">
      <c r="A172" s="57" t="s">
        <v>357</v>
      </c>
      <c r="B172" s="59">
        <f>SUM(B173,B194)</f>
        <v>0</v>
      </c>
      <c r="C172" s="59">
        <f aca="true" t="shared" si="44" ref="C172:N172">SUM(C173,C194)</f>
        <v>0</v>
      </c>
      <c r="D172" s="59">
        <f t="shared" si="44"/>
        <v>0</v>
      </c>
      <c r="E172" s="59">
        <f t="shared" si="44"/>
        <v>10</v>
      </c>
      <c r="F172" s="59">
        <f t="shared" si="44"/>
        <v>1687.3000000000002</v>
      </c>
      <c r="G172" s="59">
        <f t="shared" si="44"/>
        <v>5693.4</v>
      </c>
      <c r="H172" s="59">
        <f t="shared" si="44"/>
        <v>2860</v>
      </c>
      <c r="I172" s="59">
        <f t="shared" si="44"/>
        <v>1646.4</v>
      </c>
      <c r="J172" s="59">
        <f t="shared" si="44"/>
        <v>1697.3000000000002</v>
      </c>
      <c r="K172" s="59">
        <f t="shared" si="44"/>
        <v>1697.3000000000002</v>
      </c>
      <c r="L172" s="59">
        <f t="shared" si="44"/>
        <v>0</v>
      </c>
      <c r="M172" s="59">
        <f t="shared" si="44"/>
        <v>0</v>
      </c>
      <c r="N172" s="59">
        <f t="shared" si="44"/>
        <v>0</v>
      </c>
      <c r="O172" s="59"/>
    </row>
    <row r="173" spans="1:15" s="37" customFormat="1" ht="17.25" customHeight="1">
      <c r="A173" s="59" t="s">
        <v>358</v>
      </c>
      <c r="B173" s="59">
        <f>SUM(B174,B180,B182,B189)</f>
        <v>0</v>
      </c>
      <c r="C173" s="59">
        <f aca="true" t="shared" si="45" ref="C173:N173">SUM(C174,C180,C182,C189)</f>
        <v>0</v>
      </c>
      <c r="D173" s="59">
        <f t="shared" si="45"/>
        <v>0</v>
      </c>
      <c r="E173" s="59">
        <f t="shared" si="45"/>
        <v>0</v>
      </c>
      <c r="F173" s="59">
        <f t="shared" si="45"/>
        <v>1681.6000000000001</v>
      </c>
      <c r="G173" s="59">
        <f t="shared" si="45"/>
        <v>5693.4</v>
      </c>
      <c r="H173" s="59">
        <f t="shared" si="45"/>
        <v>2860</v>
      </c>
      <c r="I173" s="59">
        <f t="shared" si="45"/>
        <v>1646.4</v>
      </c>
      <c r="J173" s="59">
        <f t="shared" si="45"/>
        <v>1681.6000000000001</v>
      </c>
      <c r="K173" s="59">
        <f t="shared" si="45"/>
        <v>1681.6000000000001</v>
      </c>
      <c r="L173" s="59">
        <f t="shared" si="45"/>
        <v>0</v>
      </c>
      <c r="M173" s="59">
        <f t="shared" si="45"/>
        <v>0</v>
      </c>
      <c r="N173" s="59">
        <f t="shared" si="45"/>
        <v>0</v>
      </c>
      <c r="O173" s="59"/>
    </row>
    <row r="174" spans="1:15" s="37" customFormat="1" ht="17.25" customHeight="1">
      <c r="A174" s="59" t="s">
        <v>359</v>
      </c>
      <c r="B174" s="59">
        <f>SUM(B175:B179)</f>
        <v>0</v>
      </c>
      <c r="C174" s="59">
        <f aca="true" t="shared" si="46" ref="C174:N174">SUM(C175:C179)</f>
        <v>0</v>
      </c>
      <c r="D174" s="59">
        <f t="shared" si="46"/>
        <v>0</v>
      </c>
      <c r="E174" s="59">
        <f t="shared" si="46"/>
        <v>0</v>
      </c>
      <c r="F174" s="59">
        <f t="shared" si="46"/>
        <v>176</v>
      </c>
      <c r="G174" s="59">
        <f t="shared" si="46"/>
        <v>173</v>
      </c>
      <c r="H174" s="59">
        <f t="shared" si="46"/>
        <v>0</v>
      </c>
      <c r="I174" s="59">
        <f t="shared" si="46"/>
        <v>176</v>
      </c>
      <c r="J174" s="59">
        <f t="shared" si="46"/>
        <v>176</v>
      </c>
      <c r="K174" s="59">
        <f t="shared" si="46"/>
        <v>176</v>
      </c>
      <c r="L174" s="59">
        <f t="shared" si="46"/>
        <v>0</v>
      </c>
      <c r="M174" s="59">
        <f t="shared" si="46"/>
        <v>0</v>
      </c>
      <c r="N174" s="59">
        <f t="shared" si="46"/>
        <v>0</v>
      </c>
      <c r="O174" s="59"/>
    </row>
    <row r="175" spans="1:15" s="37" customFormat="1" ht="17.25" customHeight="1">
      <c r="A175" s="59" t="s">
        <v>360</v>
      </c>
      <c r="B175" s="59"/>
      <c r="C175" s="59"/>
      <c r="D175" s="59"/>
      <c r="E175" s="59"/>
      <c r="F175" s="59">
        <v>9.6</v>
      </c>
      <c r="G175" s="59">
        <v>9.6</v>
      </c>
      <c r="H175" s="59"/>
      <c r="I175" s="59">
        <v>9.6</v>
      </c>
      <c r="J175" s="59">
        <f>SUM(K175:N175)</f>
        <v>9.6</v>
      </c>
      <c r="K175" s="59">
        <v>9.6</v>
      </c>
      <c r="L175" s="59"/>
      <c r="M175" s="59"/>
      <c r="N175" s="59"/>
      <c r="O175" s="59" t="s">
        <v>361</v>
      </c>
    </row>
    <row r="176" spans="1:15" s="37" customFormat="1" ht="17.25" customHeight="1">
      <c r="A176" s="59" t="s">
        <v>362</v>
      </c>
      <c r="B176" s="59"/>
      <c r="C176" s="59"/>
      <c r="D176" s="59"/>
      <c r="E176" s="59"/>
      <c r="F176" s="59">
        <v>41.5</v>
      </c>
      <c r="G176" s="59">
        <v>41.5</v>
      </c>
      <c r="H176" s="59"/>
      <c r="I176" s="59">
        <v>41.5</v>
      </c>
      <c r="J176" s="59">
        <f>SUM(K176:N176)</f>
        <v>41.5</v>
      </c>
      <c r="K176" s="59">
        <v>41.5</v>
      </c>
      <c r="L176" s="59"/>
      <c r="M176" s="59"/>
      <c r="N176" s="59"/>
      <c r="O176" s="59" t="s">
        <v>361</v>
      </c>
    </row>
    <row r="177" spans="1:15" s="37" customFormat="1" ht="17.25" customHeight="1">
      <c r="A177" s="59" t="s">
        <v>363</v>
      </c>
      <c r="B177" s="59"/>
      <c r="C177" s="59"/>
      <c r="D177" s="59"/>
      <c r="E177" s="59"/>
      <c r="F177" s="59">
        <v>21.9</v>
      </c>
      <c r="G177" s="59">
        <v>21.9</v>
      </c>
      <c r="H177" s="59"/>
      <c r="I177" s="59">
        <v>21.9</v>
      </c>
      <c r="J177" s="59">
        <f>SUM(K177:N177)</f>
        <v>21.9</v>
      </c>
      <c r="K177" s="59">
        <v>21.9</v>
      </c>
      <c r="L177" s="59"/>
      <c r="M177" s="59"/>
      <c r="N177" s="59"/>
      <c r="O177" s="59" t="s">
        <v>361</v>
      </c>
    </row>
    <row r="178" spans="1:15" s="37" customFormat="1" ht="27" customHeight="1">
      <c r="A178" s="59" t="s">
        <v>364</v>
      </c>
      <c r="B178" s="59"/>
      <c r="C178" s="59"/>
      <c r="D178" s="59"/>
      <c r="E178" s="59"/>
      <c r="F178" s="59">
        <v>33</v>
      </c>
      <c r="G178" s="59">
        <v>100</v>
      </c>
      <c r="H178" s="59"/>
      <c r="I178" s="59">
        <v>33</v>
      </c>
      <c r="J178" s="59">
        <f>SUM(K178:N178)</f>
        <v>33</v>
      </c>
      <c r="K178" s="59">
        <v>33</v>
      </c>
      <c r="L178" s="59"/>
      <c r="M178" s="59"/>
      <c r="N178" s="59"/>
      <c r="O178" s="59" t="s">
        <v>365</v>
      </c>
    </row>
    <row r="179" spans="1:15" s="37" customFormat="1" ht="17.25" customHeight="1">
      <c r="A179" s="59" t="s">
        <v>366</v>
      </c>
      <c r="B179" s="59"/>
      <c r="C179" s="59"/>
      <c r="D179" s="59"/>
      <c r="E179" s="59"/>
      <c r="F179" s="59">
        <v>70</v>
      </c>
      <c r="G179" s="59"/>
      <c r="H179" s="59"/>
      <c r="I179" s="59">
        <v>70</v>
      </c>
      <c r="J179" s="59">
        <f>SUM(K179:N179)</f>
        <v>70</v>
      </c>
      <c r="K179" s="59">
        <v>70</v>
      </c>
      <c r="L179" s="59"/>
      <c r="M179" s="59"/>
      <c r="N179" s="59"/>
      <c r="O179" s="59" t="s">
        <v>367</v>
      </c>
    </row>
    <row r="180" spans="1:15" s="37" customFormat="1" ht="17.25" customHeight="1">
      <c r="A180" s="59" t="s">
        <v>368</v>
      </c>
      <c r="B180" s="59">
        <f>SUM(B181)</f>
        <v>0</v>
      </c>
      <c r="C180" s="59">
        <f aca="true" t="shared" si="47" ref="C180:N180">SUM(C181)</f>
        <v>0</v>
      </c>
      <c r="D180" s="59">
        <f t="shared" si="47"/>
        <v>0</v>
      </c>
      <c r="E180" s="59">
        <f t="shared" si="47"/>
        <v>0</v>
      </c>
      <c r="F180" s="59">
        <f t="shared" si="47"/>
        <v>1450</v>
      </c>
      <c r="G180" s="59">
        <f t="shared" si="47"/>
        <v>5500</v>
      </c>
      <c r="H180" s="59">
        <v>2860</v>
      </c>
      <c r="I180" s="59">
        <f t="shared" si="47"/>
        <v>1450</v>
      </c>
      <c r="J180" s="59">
        <f t="shared" si="47"/>
        <v>1450</v>
      </c>
      <c r="K180" s="59">
        <f t="shared" si="47"/>
        <v>1450</v>
      </c>
      <c r="L180" s="59">
        <f t="shared" si="47"/>
        <v>0</v>
      </c>
      <c r="M180" s="59">
        <f t="shared" si="47"/>
        <v>0</v>
      </c>
      <c r="N180" s="59">
        <f t="shared" si="47"/>
        <v>0</v>
      </c>
      <c r="O180" s="59"/>
    </row>
    <row r="181" spans="1:15" s="37" customFormat="1" ht="17.25" customHeight="1">
      <c r="A181" s="59" t="s">
        <v>369</v>
      </c>
      <c r="B181" s="59"/>
      <c r="C181" s="59"/>
      <c r="D181" s="59"/>
      <c r="E181" s="59"/>
      <c r="F181" s="59">
        <v>1450</v>
      </c>
      <c r="G181" s="59">
        <v>5500</v>
      </c>
      <c r="H181" s="59">
        <v>2860</v>
      </c>
      <c r="I181" s="59">
        <v>1450</v>
      </c>
      <c r="J181" s="59">
        <f>SUM(K181:N181)</f>
        <v>1450</v>
      </c>
      <c r="K181" s="59">
        <v>1450</v>
      </c>
      <c r="L181" s="59"/>
      <c r="M181" s="59"/>
      <c r="N181" s="59"/>
      <c r="O181" s="59"/>
    </row>
    <row r="182" spans="1:15" s="37" customFormat="1" ht="17.25" customHeight="1">
      <c r="A182" s="59" t="s">
        <v>370</v>
      </c>
      <c r="B182" s="59">
        <f>SUM(B183:B188)</f>
        <v>0</v>
      </c>
      <c r="C182" s="59">
        <f aca="true" t="shared" si="48" ref="C182:N182">SUM(C183:C188)</f>
        <v>0</v>
      </c>
      <c r="D182" s="59">
        <f t="shared" si="48"/>
        <v>0</v>
      </c>
      <c r="E182" s="59">
        <f t="shared" si="48"/>
        <v>0</v>
      </c>
      <c r="F182" s="59">
        <f t="shared" si="48"/>
        <v>33.900000000000006</v>
      </c>
      <c r="G182" s="59">
        <f t="shared" si="48"/>
        <v>20.4</v>
      </c>
      <c r="H182" s="59">
        <f t="shared" si="48"/>
        <v>0</v>
      </c>
      <c r="I182" s="59">
        <f t="shared" si="48"/>
        <v>20.4</v>
      </c>
      <c r="J182" s="59">
        <f t="shared" si="48"/>
        <v>33.900000000000006</v>
      </c>
      <c r="K182" s="59">
        <f t="shared" si="48"/>
        <v>33.900000000000006</v>
      </c>
      <c r="L182" s="59">
        <f t="shared" si="48"/>
        <v>0</v>
      </c>
      <c r="M182" s="59">
        <f t="shared" si="48"/>
        <v>0</v>
      </c>
      <c r="N182" s="59">
        <f t="shared" si="48"/>
        <v>0</v>
      </c>
      <c r="O182" s="59"/>
    </row>
    <row r="183" spans="1:15" s="37" customFormat="1" ht="17.25" customHeight="1">
      <c r="A183" s="59" t="s">
        <v>371</v>
      </c>
      <c r="B183" s="59"/>
      <c r="C183" s="59"/>
      <c r="D183" s="59"/>
      <c r="E183" s="59"/>
      <c r="F183" s="59">
        <v>20.4</v>
      </c>
      <c r="G183" s="59">
        <v>20.4</v>
      </c>
      <c r="H183" s="59"/>
      <c r="I183" s="59">
        <v>20.4</v>
      </c>
      <c r="J183" s="59">
        <f aca="true" t="shared" si="49" ref="J183:J188">SUM(K183:N183)</f>
        <v>20.4</v>
      </c>
      <c r="K183" s="59">
        <v>20.4</v>
      </c>
      <c r="L183" s="59"/>
      <c r="M183" s="59"/>
      <c r="N183" s="59"/>
      <c r="O183" s="59" t="s">
        <v>361</v>
      </c>
    </row>
    <row r="184" spans="1:15" s="37" customFormat="1" ht="17.25" customHeight="1">
      <c r="A184" s="59" t="s">
        <v>372</v>
      </c>
      <c r="B184" s="59"/>
      <c r="C184" s="59"/>
      <c r="D184" s="59"/>
      <c r="E184" s="59"/>
      <c r="F184" s="59">
        <v>5.1</v>
      </c>
      <c r="G184" s="59"/>
      <c r="H184" s="59"/>
      <c r="I184" s="59"/>
      <c r="J184" s="59">
        <f t="shared" si="49"/>
        <v>5.1</v>
      </c>
      <c r="K184" s="59">
        <v>5.1</v>
      </c>
      <c r="L184" s="59"/>
      <c r="M184" s="59"/>
      <c r="N184" s="59"/>
      <c r="O184" s="59"/>
    </row>
    <row r="185" spans="1:15" s="37" customFormat="1" ht="17.25" customHeight="1">
      <c r="A185" s="59" t="s">
        <v>373</v>
      </c>
      <c r="B185" s="59"/>
      <c r="C185" s="59"/>
      <c r="D185" s="59"/>
      <c r="E185" s="59"/>
      <c r="F185" s="59">
        <v>3.3</v>
      </c>
      <c r="G185" s="59"/>
      <c r="H185" s="59"/>
      <c r="I185" s="59"/>
      <c r="J185" s="59">
        <f t="shared" si="49"/>
        <v>3.3</v>
      </c>
      <c r="K185" s="59">
        <v>3.3</v>
      </c>
      <c r="L185" s="59"/>
      <c r="M185" s="59"/>
      <c r="N185" s="59"/>
      <c r="O185" s="59"/>
    </row>
    <row r="186" spans="1:15" s="37" customFormat="1" ht="17.25" customHeight="1">
      <c r="A186" s="59" t="s">
        <v>374</v>
      </c>
      <c r="B186" s="59"/>
      <c r="C186" s="59"/>
      <c r="D186" s="59"/>
      <c r="E186" s="59"/>
      <c r="F186" s="59">
        <v>0.5</v>
      </c>
      <c r="G186" s="59"/>
      <c r="H186" s="59"/>
      <c r="I186" s="59"/>
      <c r="J186" s="59">
        <f t="shared" si="49"/>
        <v>0.5</v>
      </c>
      <c r="K186" s="59">
        <v>0.5</v>
      </c>
      <c r="L186" s="59"/>
      <c r="M186" s="59"/>
      <c r="N186" s="59"/>
      <c r="O186" s="59"/>
    </row>
    <row r="187" spans="1:15" s="37" customFormat="1" ht="17.25" customHeight="1">
      <c r="A187" s="59" t="s">
        <v>375</v>
      </c>
      <c r="B187" s="59"/>
      <c r="C187" s="59"/>
      <c r="D187" s="59"/>
      <c r="E187" s="59"/>
      <c r="F187" s="59">
        <v>0.6</v>
      </c>
      <c r="G187" s="59"/>
      <c r="H187" s="59"/>
      <c r="I187" s="59"/>
      <c r="J187" s="59">
        <f t="shared" si="49"/>
        <v>0.6</v>
      </c>
      <c r="K187" s="59">
        <v>0.6</v>
      </c>
      <c r="L187" s="59"/>
      <c r="M187" s="59"/>
      <c r="N187" s="59"/>
      <c r="O187" s="59"/>
    </row>
    <row r="188" spans="1:15" s="37" customFormat="1" ht="17.25" customHeight="1">
      <c r="A188" s="59" t="s">
        <v>376</v>
      </c>
      <c r="B188" s="59"/>
      <c r="C188" s="59"/>
      <c r="D188" s="59"/>
      <c r="E188" s="59"/>
      <c r="F188" s="59">
        <v>4</v>
      </c>
      <c r="G188" s="59"/>
      <c r="H188" s="59"/>
      <c r="I188" s="59"/>
      <c r="J188" s="59">
        <f t="shared" si="49"/>
        <v>4</v>
      </c>
      <c r="K188" s="59">
        <v>4</v>
      </c>
      <c r="L188" s="59"/>
      <c r="M188" s="59"/>
      <c r="N188" s="59"/>
      <c r="O188" s="59" t="s">
        <v>377</v>
      </c>
    </row>
    <row r="189" spans="1:15" s="37" customFormat="1" ht="17.25" customHeight="1">
      <c r="A189" s="59" t="s">
        <v>378</v>
      </c>
      <c r="B189" s="59">
        <f>SUM(B190:B193)</f>
        <v>0</v>
      </c>
      <c r="C189" s="59">
        <f aca="true" t="shared" si="50" ref="C189:N189">SUM(C190:C193)</f>
        <v>0</v>
      </c>
      <c r="D189" s="59">
        <f t="shared" si="50"/>
        <v>0</v>
      </c>
      <c r="E189" s="59">
        <f t="shared" si="50"/>
        <v>0</v>
      </c>
      <c r="F189" s="59">
        <f t="shared" si="50"/>
        <v>21.700000000000003</v>
      </c>
      <c r="G189" s="59">
        <f t="shared" si="50"/>
        <v>0</v>
      </c>
      <c r="H189" s="59">
        <f t="shared" si="50"/>
        <v>0</v>
      </c>
      <c r="I189" s="59">
        <f t="shared" si="50"/>
        <v>0</v>
      </c>
      <c r="J189" s="59">
        <f t="shared" si="50"/>
        <v>21.700000000000003</v>
      </c>
      <c r="K189" s="59">
        <f t="shared" si="50"/>
        <v>21.700000000000003</v>
      </c>
      <c r="L189" s="59">
        <f t="shared" si="50"/>
        <v>0</v>
      </c>
      <c r="M189" s="59">
        <f t="shared" si="50"/>
        <v>0</v>
      </c>
      <c r="N189" s="59">
        <f t="shared" si="50"/>
        <v>0</v>
      </c>
      <c r="O189" s="59"/>
    </row>
    <row r="190" spans="1:15" s="37" customFormat="1" ht="17.25" customHeight="1">
      <c r="A190" s="59" t="s">
        <v>379</v>
      </c>
      <c r="B190" s="59"/>
      <c r="C190" s="59"/>
      <c r="D190" s="59"/>
      <c r="E190" s="59"/>
      <c r="F190" s="59">
        <v>14.4</v>
      </c>
      <c r="G190" s="59"/>
      <c r="H190" s="59"/>
      <c r="I190" s="59"/>
      <c r="J190" s="59">
        <f>SUM(K190:N190)</f>
        <v>14.4</v>
      </c>
      <c r="K190" s="59">
        <v>14.4</v>
      </c>
      <c r="L190" s="59"/>
      <c r="M190" s="59"/>
      <c r="N190" s="59"/>
      <c r="O190" s="59"/>
    </row>
    <row r="191" spans="1:15" s="37" customFormat="1" ht="17.25" customHeight="1">
      <c r="A191" s="59" t="s">
        <v>380</v>
      </c>
      <c r="B191" s="59"/>
      <c r="C191" s="59"/>
      <c r="D191" s="59"/>
      <c r="E191" s="59"/>
      <c r="F191" s="59">
        <v>1.3</v>
      </c>
      <c r="G191" s="59"/>
      <c r="H191" s="59"/>
      <c r="I191" s="59"/>
      <c r="J191" s="59">
        <f>SUM(K191:N191)</f>
        <v>1.3</v>
      </c>
      <c r="K191" s="59">
        <v>1.3</v>
      </c>
      <c r="L191" s="59"/>
      <c r="M191" s="59"/>
      <c r="N191" s="59"/>
      <c r="O191" s="59"/>
    </row>
    <row r="192" spans="1:15" s="37" customFormat="1" ht="17.25" customHeight="1">
      <c r="A192" s="59" t="s">
        <v>381</v>
      </c>
      <c r="B192" s="59"/>
      <c r="C192" s="59"/>
      <c r="D192" s="59"/>
      <c r="E192" s="59"/>
      <c r="F192" s="59">
        <v>5</v>
      </c>
      <c r="G192" s="59"/>
      <c r="H192" s="59"/>
      <c r="I192" s="59"/>
      <c r="J192" s="59">
        <f>SUM(K192:N192)</f>
        <v>5</v>
      </c>
      <c r="K192" s="59">
        <v>5</v>
      </c>
      <c r="L192" s="59"/>
      <c r="M192" s="59"/>
      <c r="N192" s="59"/>
      <c r="O192" s="59"/>
    </row>
    <row r="193" spans="1:15" s="37" customFormat="1" ht="17.25" customHeight="1">
      <c r="A193" s="59" t="s">
        <v>382</v>
      </c>
      <c r="B193" s="59"/>
      <c r="C193" s="59"/>
      <c r="D193" s="59"/>
      <c r="E193" s="59"/>
      <c r="F193" s="59">
        <v>1</v>
      </c>
      <c r="G193" s="59"/>
      <c r="H193" s="59"/>
      <c r="I193" s="59"/>
      <c r="J193" s="59">
        <f>SUM(K193:N193)</f>
        <v>1</v>
      </c>
      <c r="K193" s="59">
        <v>1</v>
      </c>
      <c r="L193" s="59"/>
      <c r="M193" s="59"/>
      <c r="N193" s="59"/>
      <c r="O193" s="59"/>
    </row>
    <row r="194" spans="1:15" s="37" customFormat="1" ht="17.25" customHeight="1">
      <c r="A194" s="59" t="s">
        <v>383</v>
      </c>
      <c r="B194" s="59">
        <f>SUM(B195:B196)</f>
        <v>0</v>
      </c>
      <c r="C194" s="59">
        <f aca="true" t="shared" si="51" ref="C194:N194">SUM(C195:C196)</f>
        <v>0</v>
      </c>
      <c r="D194" s="59">
        <f t="shared" si="51"/>
        <v>0</v>
      </c>
      <c r="E194" s="59">
        <f t="shared" si="51"/>
        <v>10</v>
      </c>
      <c r="F194" s="59">
        <f t="shared" si="51"/>
        <v>5.7</v>
      </c>
      <c r="G194" s="59">
        <f t="shared" si="51"/>
        <v>0</v>
      </c>
      <c r="H194" s="59">
        <f t="shared" si="51"/>
        <v>0</v>
      </c>
      <c r="I194" s="59">
        <f t="shared" si="51"/>
        <v>0</v>
      </c>
      <c r="J194" s="59">
        <f t="shared" si="51"/>
        <v>15.7</v>
      </c>
      <c r="K194" s="59">
        <f t="shared" si="51"/>
        <v>15.7</v>
      </c>
      <c r="L194" s="59">
        <f t="shared" si="51"/>
        <v>0</v>
      </c>
      <c r="M194" s="59">
        <f t="shared" si="51"/>
        <v>0</v>
      </c>
      <c r="N194" s="59">
        <f t="shared" si="51"/>
        <v>0</v>
      </c>
      <c r="O194" s="59"/>
    </row>
    <row r="195" spans="1:15" s="39" customFormat="1" ht="17.25" customHeight="1">
      <c r="A195" s="25" t="s">
        <v>384</v>
      </c>
      <c r="B195" s="27"/>
      <c r="C195" s="27"/>
      <c r="D195" s="27"/>
      <c r="E195" s="27">
        <v>10</v>
      </c>
      <c r="F195" s="27"/>
      <c r="G195" s="27"/>
      <c r="H195" s="27"/>
      <c r="I195" s="27"/>
      <c r="J195" s="27">
        <f>SUM(K195:N195)</f>
        <v>10</v>
      </c>
      <c r="K195" s="27">
        <v>10</v>
      </c>
      <c r="L195" s="27"/>
      <c r="M195" s="27"/>
      <c r="N195" s="27"/>
      <c r="O195" s="27"/>
    </row>
    <row r="196" spans="1:15" s="37" customFormat="1" ht="17.25" customHeight="1">
      <c r="A196" s="25" t="s">
        <v>385</v>
      </c>
      <c r="B196" s="59"/>
      <c r="C196" s="59"/>
      <c r="D196" s="59"/>
      <c r="E196" s="59"/>
      <c r="F196" s="59">
        <v>5.7</v>
      </c>
      <c r="G196" s="59"/>
      <c r="H196" s="59"/>
      <c r="I196" s="59"/>
      <c r="J196" s="59">
        <f>SUM(K196:N196)</f>
        <v>5.7</v>
      </c>
      <c r="K196" s="59">
        <v>5.7</v>
      </c>
      <c r="L196" s="59"/>
      <c r="M196" s="59"/>
      <c r="N196" s="59"/>
      <c r="O196" s="59"/>
    </row>
    <row r="197" spans="1:15" s="38" customFormat="1" ht="17.25" customHeight="1">
      <c r="A197" s="58" t="s">
        <v>386</v>
      </c>
      <c r="B197" s="59">
        <f>SUM(B198,B210)</f>
        <v>5</v>
      </c>
      <c r="C197" s="59">
        <f aca="true" t="shared" si="52" ref="C197:N197">SUM(C198,C210)</f>
        <v>0</v>
      </c>
      <c r="D197" s="59">
        <f t="shared" si="52"/>
        <v>2</v>
      </c>
      <c r="E197" s="59">
        <f t="shared" si="52"/>
        <v>102.4</v>
      </c>
      <c r="F197" s="59">
        <f t="shared" si="52"/>
        <v>130.9</v>
      </c>
      <c r="G197" s="59">
        <f t="shared" si="52"/>
        <v>0</v>
      </c>
      <c r="H197" s="59">
        <f t="shared" si="52"/>
        <v>0</v>
      </c>
      <c r="I197" s="59">
        <f t="shared" si="52"/>
        <v>0</v>
      </c>
      <c r="J197" s="59">
        <f t="shared" si="52"/>
        <v>233.3</v>
      </c>
      <c r="K197" s="59">
        <f t="shared" si="52"/>
        <v>113.30000000000001</v>
      </c>
      <c r="L197" s="59">
        <f t="shared" si="52"/>
        <v>75</v>
      </c>
      <c r="M197" s="59">
        <f t="shared" si="52"/>
        <v>45</v>
      </c>
      <c r="N197" s="59">
        <f t="shared" si="52"/>
        <v>0</v>
      </c>
      <c r="O197" s="59"/>
    </row>
    <row r="198" spans="1:15" s="37" customFormat="1" ht="17.25" customHeight="1">
      <c r="A198" s="59" t="s">
        <v>387</v>
      </c>
      <c r="B198" s="59">
        <f>SUM(B199:B209)</f>
        <v>5</v>
      </c>
      <c r="C198" s="59">
        <f aca="true" t="shared" si="53" ref="C198:N198">SUM(C199:C209)</f>
        <v>0</v>
      </c>
      <c r="D198" s="59">
        <f t="shared" si="53"/>
        <v>2</v>
      </c>
      <c r="E198" s="59">
        <f t="shared" si="53"/>
        <v>102.4</v>
      </c>
      <c r="F198" s="59">
        <f t="shared" si="53"/>
        <v>122.9</v>
      </c>
      <c r="G198" s="59">
        <f t="shared" si="53"/>
        <v>0</v>
      </c>
      <c r="H198" s="59">
        <f t="shared" si="53"/>
        <v>0</v>
      </c>
      <c r="I198" s="59">
        <f t="shared" si="53"/>
        <v>0</v>
      </c>
      <c r="J198" s="59">
        <f t="shared" si="53"/>
        <v>225.3</v>
      </c>
      <c r="K198" s="59">
        <f t="shared" si="53"/>
        <v>105.30000000000001</v>
      </c>
      <c r="L198" s="59">
        <f t="shared" si="53"/>
        <v>75</v>
      </c>
      <c r="M198" s="59">
        <f t="shared" si="53"/>
        <v>45</v>
      </c>
      <c r="N198" s="59">
        <f t="shared" si="53"/>
        <v>0</v>
      </c>
      <c r="O198" s="59"/>
    </row>
    <row r="199" spans="1:16" s="39" customFormat="1" ht="17.25" customHeight="1">
      <c r="A199" s="27" t="s">
        <v>388</v>
      </c>
      <c r="B199" s="27">
        <v>5</v>
      </c>
      <c r="C199" s="27"/>
      <c r="D199" s="27"/>
      <c r="E199" s="27">
        <v>96.2</v>
      </c>
      <c r="F199" s="27"/>
      <c r="G199" s="27"/>
      <c r="H199" s="27"/>
      <c r="I199" s="27"/>
      <c r="J199" s="27">
        <f>SUM(K199:N199)</f>
        <v>96.2</v>
      </c>
      <c r="K199" s="27">
        <v>21.2</v>
      </c>
      <c r="L199" s="27">
        <v>75</v>
      </c>
      <c r="M199" s="27"/>
      <c r="N199" s="27"/>
      <c r="O199" s="27"/>
      <c r="P199" s="66"/>
    </row>
    <row r="200" spans="1:15" s="37" customFormat="1" ht="17.25" customHeight="1">
      <c r="A200" s="27" t="s">
        <v>389</v>
      </c>
      <c r="B200" s="59"/>
      <c r="C200" s="59"/>
      <c r="D200" s="59">
        <v>1</v>
      </c>
      <c r="E200" s="59">
        <v>2.7</v>
      </c>
      <c r="F200" s="59"/>
      <c r="G200" s="59"/>
      <c r="H200" s="59"/>
      <c r="I200" s="59"/>
      <c r="J200" s="59">
        <f>SUM(K200:N200)</f>
        <v>2.7</v>
      </c>
      <c r="K200" s="59">
        <v>2.7</v>
      </c>
      <c r="L200" s="59"/>
      <c r="M200" s="59"/>
      <c r="N200" s="59"/>
      <c r="O200" s="59"/>
    </row>
    <row r="201" spans="1:15" s="37" customFormat="1" ht="17.25" customHeight="1">
      <c r="A201" s="27" t="s">
        <v>390</v>
      </c>
      <c r="B201" s="59"/>
      <c r="C201" s="59"/>
      <c r="D201" s="59">
        <v>1</v>
      </c>
      <c r="E201" s="59">
        <v>3.5</v>
      </c>
      <c r="F201" s="59"/>
      <c r="G201" s="59"/>
      <c r="H201" s="59"/>
      <c r="I201" s="59"/>
      <c r="J201" s="59">
        <f>SUM(K201:N201)</f>
        <v>3.5</v>
      </c>
      <c r="K201" s="59">
        <v>3.5</v>
      </c>
      <c r="L201" s="59"/>
      <c r="M201" s="59"/>
      <c r="N201" s="59"/>
      <c r="O201" s="59"/>
    </row>
    <row r="202" spans="1:15" s="39" customFormat="1" ht="17.25" customHeight="1">
      <c r="A202" s="27" t="s">
        <v>391</v>
      </c>
      <c r="B202" s="27"/>
      <c r="C202" s="27"/>
      <c r="D202" s="27"/>
      <c r="E202" s="27"/>
      <c r="F202" s="27">
        <v>36.5</v>
      </c>
      <c r="G202" s="27"/>
      <c r="H202" s="27"/>
      <c r="I202" s="27"/>
      <c r="J202" s="59">
        <f>SUM(K202:N202)</f>
        <v>36.5</v>
      </c>
      <c r="K202" s="27">
        <v>36.5</v>
      </c>
      <c r="L202" s="27"/>
      <c r="M202" s="27"/>
      <c r="N202" s="27"/>
      <c r="O202" s="27"/>
    </row>
    <row r="203" spans="1:15" s="39" customFormat="1" ht="17.25" customHeight="1">
      <c r="A203" s="27" t="s">
        <v>392</v>
      </c>
      <c r="B203" s="27"/>
      <c r="C203" s="27"/>
      <c r="D203" s="27"/>
      <c r="E203" s="27"/>
      <c r="F203" s="27">
        <v>3</v>
      </c>
      <c r="G203" s="27"/>
      <c r="H203" s="27"/>
      <c r="I203" s="27"/>
      <c r="J203" s="59">
        <f>SUM(K203:N203)</f>
        <v>3</v>
      </c>
      <c r="K203" s="27">
        <v>3</v>
      </c>
      <c r="L203" s="27"/>
      <c r="M203" s="27"/>
      <c r="N203" s="27"/>
      <c r="O203" s="27"/>
    </row>
    <row r="204" spans="1:15" s="39" customFormat="1" ht="17.25" customHeight="1">
      <c r="A204" s="25" t="s">
        <v>393</v>
      </c>
      <c r="B204" s="27"/>
      <c r="C204" s="27"/>
      <c r="D204" s="27"/>
      <c r="E204" s="27"/>
      <c r="F204" s="27">
        <v>2</v>
      </c>
      <c r="G204" s="27"/>
      <c r="H204" s="27"/>
      <c r="I204" s="27"/>
      <c r="J204" s="59">
        <f aca="true" t="shared" si="54" ref="J204:J209">SUM(K204:N204)</f>
        <v>2</v>
      </c>
      <c r="K204" s="27">
        <v>2</v>
      </c>
      <c r="L204" s="27"/>
      <c r="M204" s="27"/>
      <c r="N204" s="27"/>
      <c r="O204" s="27"/>
    </row>
    <row r="205" spans="1:15" s="39" customFormat="1" ht="17.25" customHeight="1">
      <c r="A205" s="27" t="s">
        <v>394</v>
      </c>
      <c r="B205" s="27"/>
      <c r="C205" s="27"/>
      <c r="D205" s="27"/>
      <c r="E205" s="27"/>
      <c r="F205" s="27">
        <v>0.4</v>
      </c>
      <c r="G205" s="27"/>
      <c r="H205" s="27"/>
      <c r="I205" s="27"/>
      <c r="J205" s="59">
        <f t="shared" si="54"/>
        <v>0.4</v>
      </c>
      <c r="K205" s="27">
        <v>0.4</v>
      </c>
      <c r="L205" s="27"/>
      <c r="M205" s="27"/>
      <c r="N205" s="27"/>
      <c r="O205" s="27"/>
    </row>
    <row r="206" spans="1:15" s="39" customFormat="1" ht="17.25" customHeight="1">
      <c r="A206" s="27" t="s">
        <v>395</v>
      </c>
      <c r="B206" s="27"/>
      <c r="C206" s="27"/>
      <c r="D206" s="27"/>
      <c r="E206" s="27"/>
      <c r="F206" s="27">
        <v>15</v>
      </c>
      <c r="G206" s="27"/>
      <c r="H206" s="27"/>
      <c r="I206" s="27"/>
      <c r="J206" s="59">
        <f t="shared" si="54"/>
        <v>15</v>
      </c>
      <c r="K206" s="27">
        <v>15</v>
      </c>
      <c r="L206" s="27"/>
      <c r="M206" s="27"/>
      <c r="N206" s="27"/>
      <c r="O206" s="27"/>
    </row>
    <row r="207" spans="1:15" s="39" customFormat="1" ht="17.25" customHeight="1">
      <c r="A207" s="27" t="s">
        <v>396</v>
      </c>
      <c r="B207" s="27"/>
      <c r="C207" s="27"/>
      <c r="D207" s="27"/>
      <c r="E207" s="27"/>
      <c r="F207" s="27">
        <v>45</v>
      </c>
      <c r="G207" s="27"/>
      <c r="H207" s="27"/>
      <c r="I207" s="27"/>
      <c r="J207" s="59">
        <f t="shared" si="54"/>
        <v>45</v>
      </c>
      <c r="K207" s="27"/>
      <c r="L207" s="27"/>
      <c r="M207" s="27">
        <v>45</v>
      </c>
      <c r="N207" s="27"/>
      <c r="O207" s="27"/>
    </row>
    <row r="208" spans="1:15" s="39" customFormat="1" ht="17.25" customHeight="1">
      <c r="A208" s="27" t="s">
        <v>397</v>
      </c>
      <c r="B208" s="27"/>
      <c r="C208" s="27"/>
      <c r="D208" s="27"/>
      <c r="E208" s="27"/>
      <c r="F208" s="27">
        <v>12</v>
      </c>
      <c r="G208" s="27"/>
      <c r="H208" s="27"/>
      <c r="I208" s="27"/>
      <c r="J208" s="59">
        <f t="shared" si="54"/>
        <v>12</v>
      </c>
      <c r="K208" s="27">
        <v>12</v>
      </c>
      <c r="L208" s="27"/>
      <c r="M208" s="27"/>
      <c r="N208" s="27"/>
      <c r="O208" s="27"/>
    </row>
    <row r="209" spans="1:15" s="37" customFormat="1" ht="17.25" customHeight="1">
      <c r="A209" s="59" t="s">
        <v>398</v>
      </c>
      <c r="B209" s="59"/>
      <c r="C209" s="59"/>
      <c r="D209" s="59"/>
      <c r="E209" s="59"/>
      <c r="F209" s="59">
        <v>9</v>
      </c>
      <c r="G209" s="59"/>
      <c r="H209" s="59"/>
      <c r="I209" s="59"/>
      <c r="J209" s="59">
        <f t="shared" si="54"/>
        <v>9</v>
      </c>
      <c r="K209" s="59">
        <v>9</v>
      </c>
      <c r="L209" s="59"/>
      <c r="M209" s="59"/>
      <c r="N209" s="59"/>
      <c r="O209" s="59"/>
    </row>
    <row r="210" spans="1:15" s="37" customFormat="1" ht="17.25" customHeight="1">
      <c r="A210" s="59" t="s">
        <v>399</v>
      </c>
      <c r="B210" s="59">
        <f>SUM(B211:B212)</f>
        <v>0</v>
      </c>
      <c r="C210" s="59">
        <f aca="true" t="shared" si="55" ref="C210:N210">SUM(C211:C212)</f>
        <v>0</v>
      </c>
      <c r="D210" s="59">
        <f t="shared" si="55"/>
        <v>0</v>
      </c>
      <c r="E210" s="59">
        <f t="shared" si="55"/>
        <v>0</v>
      </c>
      <c r="F210" s="59">
        <f t="shared" si="55"/>
        <v>8</v>
      </c>
      <c r="G210" s="59">
        <f t="shared" si="55"/>
        <v>0</v>
      </c>
      <c r="H210" s="59">
        <f t="shared" si="55"/>
        <v>0</v>
      </c>
      <c r="I210" s="59">
        <f t="shared" si="55"/>
        <v>0</v>
      </c>
      <c r="J210" s="59">
        <f t="shared" si="55"/>
        <v>8</v>
      </c>
      <c r="K210" s="59">
        <f t="shared" si="55"/>
        <v>8</v>
      </c>
      <c r="L210" s="59">
        <f t="shared" si="55"/>
        <v>0</v>
      </c>
      <c r="M210" s="59">
        <f t="shared" si="55"/>
        <v>0</v>
      </c>
      <c r="N210" s="59">
        <f t="shared" si="55"/>
        <v>0</v>
      </c>
      <c r="O210" s="59"/>
    </row>
    <row r="211" spans="1:15" s="37" customFormat="1" ht="17.25" customHeight="1">
      <c r="A211" s="59" t="s">
        <v>400</v>
      </c>
      <c r="B211" s="59"/>
      <c r="C211" s="59"/>
      <c r="D211" s="59"/>
      <c r="E211" s="59"/>
      <c r="F211" s="59">
        <v>3</v>
      </c>
      <c r="G211" s="59"/>
      <c r="H211" s="59"/>
      <c r="I211" s="59"/>
      <c r="J211" s="59">
        <f>SUM(K211:N211)</f>
        <v>3</v>
      </c>
      <c r="K211" s="59">
        <v>3</v>
      </c>
      <c r="L211" s="59"/>
      <c r="M211" s="59"/>
      <c r="N211" s="59"/>
      <c r="O211" s="59"/>
    </row>
    <row r="212" spans="1:15" s="37" customFormat="1" ht="17.25" customHeight="1">
      <c r="A212" s="59" t="s">
        <v>401</v>
      </c>
      <c r="B212" s="59"/>
      <c r="C212" s="59"/>
      <c r="D212" s="59"/>
      <c r="E212" s="59"/>
      <c r="F212" s="59">
        <v>5</v>
      </c>
      <c r="G212" s="59"/>
      <c r="H212" s="59"/>
      <c r="I212" s="59"/>
      <c r="J212" s="59">
        <f>SUM(K212:N212)</f>
        <v>5</v>
      </c>
      <c r="K212" s="59">
        <v>5</v>
      </c>
      <c r="L212" s="59"/>
      <c r="M212" s="59"/>
      <c r="N212" s="59"/>
      <c r="O212" s="59"/>
    </row>
    <row r="213" spans="1:15" s="38" customFormat="1" ht="17.25" customHeight="1">
      <c r="A213" s="58" t="s">
        <v>402</v>
      </c>
      <c r="B213" s="59">
        <f aca="true" t="shared" si="56" ref="B213:N213">SUM(B214,B220,B223,B230,B236:B237,B241,B246,B248,B250,B260)</f>
        <v>4</v>
      </c>
      <c r="C213" s="59">
        <f t="shared" si="56"/>
        <v>0</v>
      </c>
      <c r="D213" s="59">
        <f t="shared" si="56"/>
        <v>5</v>
      </c>
      <c r="E213" s="59">
        <f t="shared" si="56"/>
        <v>94.3</v>
      </c>
      <c r="F213" s="59">
        <f t="shared" si="56"/>
        <v>2178.5</v>
      </c>
      <c r="G213" s="59">
        <f t="shared" si="56"/>
        <v>2905.2</v>
      </c>
      <c r="H213" s="59">
        <f t="shared" si="56"/>
        <v>18</v>
      </c>
      <c r="I213" s="59">
        <f t="shared" si="56"/>
        <v>1045.8</v>
      </c>
      <c r="J213" s="59">
        <f t="shared" si="56"/>
        <v>2272.8</v>
      </c>
      <c r="K213" s="59">
        <f t="shared" si="56"/>
        <v>340.6</v>
      </c>
      <c r="L213" s="59">
        <f t="shared" si="56"/>
        <v>995.3</v>
      </c>
      <c r="M213" s="59">
        <f t="shared" si="56"/>
        <v>436.90000000000003</v>
      </c>
      <c r="N213" s="59">
        <f t="shared" si="56"/>
        <v>500</v>
      </c>
      <c r="O213" s="59"/>
    </row>
    <row r="214" spans="1:15" s="37" customFormat="1" ht="17.25" customHeight="1">
      <c r="A214" s="59" t="s">
        <v>403</v>
      </c>
      <c r="B214" s="59">
        <f>SUM(B215:B219)</f>
        <v>2</v>
      </c>
      <c r="C214" s="59">
        <f aca="true" t="shared" si="57" ref="C214:N214">SUM(C215:C219)</f>
        <v>0</v>
      </c>
      <c r="D214" s="59">
        <f t="shared" si="57"/>
        <v>2</v>
      </c>
      <c r="E214" s="59">
        <f t="shared" si="57"/>
        <v>51.4</v>
      </c>
      <c r="F214" s="59">
        <f t="shared" si="57"/>
        <v>285.7</v>
      </c>
      <c r="G214" s="59">
        <f t="shared" si="57"/>
        <v>0</v>
      </c>
      <c r="H214" s="59">
        <f t="shared" si="57"/>
        <v>0</v>
      </c>
      <c r="I214" s="59">
        <f t="shared" si="57"/>
        <v>0</v>
      </c>
      <c r="J214" s="59">
        <f t="shared" si="57"/>
        <v>337.1</v>
      </c>
      <c r="K214" s="59">
        <f t="shared" si="57"/>
        <v>13.4</v>
      </c>
      <c r="L214" s="59">
        <f t="shared" si="57"/>
        <v>313.9</v>
      </c>
      <c r="M214" s="59">
        <f t="shared" si="57"/>
        <v>9.8</v>
      </c>
      <c r="N214" s="59">
        <f t="shared" si="57"/>
        <v>0</v>
      </c>
      <c r="O214" s="59"/>
    </row>
    <row r="215" spans="1:16" s="39" customFormat="1" ht="17.25" customHeight="1">
      <c r="A215" s="25" t="s">
        <v>404</v>
      </c>
      <c r="B215" s="27">
        <v>2</v>
      </c>
      <c r="C215" s="27"/>
      <c r="D215" s="27"/>
      <c r="E215" s="27">
        <v>37.8</v>
      </c>
      <c r="F215" s="27"/>
      <c r="G215" s="27"/>
      <c r="H215" s="27"/>
      <c r="I215" s="27"/>
      <c r="J215" s="27">
        <f>SUM(K215:N215)</f>
        <v>37.8</v>
      </c>
      <c r="K215" s="27">
        <v>7.8</v>
      </c>
      <c r="L215" s="27">
        <v>30</v>
      </c>
      <c r="M215" s="27"/>
      <c r="N215" s="27"/>
      <c r="O215" s="27"/>
      <c r="P215" s="66"/>
    </row>
    <row r="216" spans="1:15" s="37" customFormat="1" ht="17.25" customHeight="1">
      <c r="A216" s="25" t="s">
        <v>405</v>
      </c>
      <c r="B216" s="59"/>
      <c r="C216" s="59"/>
      <c r="D216" s="59"/>
      <c r="E216" s="59"/>
      <c r="F216" s="59">
        <v>3.7</v>
      </c>
      <c r="G216" s="59"/>
      <c r="H216" s="59"/>
      <c r="I216" s="59"/>
      <c r="J216" s="59">
        <f>SUM(K216:N216)</f>
        <v>3.7</v>
      </c>
      <c r="K216" s="59"/>
      <c r="L216" s="59">
        <v>3.7</v>
      </c>
      <c r="M216" s="59"/>
      <c r="N216" s="59"/>
      <c r="O216" s="59"/>
    </row>
    <row r="217" spans="1:16" s="39" customFormat="1" ht="17.25" customHeight="1">
      <c r="A217" s="25" t="s">
        <v>406</v>
      </c>
      <c r="B217" s="27"/>
      <c r="C217" s="27"/>
      <c r="D217" s="27">
        <v>2</v>
      </c>
      <c r="E217" s="27">
        <v>13.6</v>
      </c>
      <c r="F217" s="27"/>
      <c r="G217" s="27"/>
      <c r="H217" s="27"/>
      <c r="I217" s="27"/>
      <c r="J217" s="27">
        <f>SUM(K217:N217)</f>
        <v>13.600000000000001</v>
      </c>
      <c r="K217" s="27">
        <v>3.8</v>
      </c>
      <c r="L217" s="27"/>
      <c r="M217" s="27">
        <v>9.8</v>
      </c>
      <c r="N217" s="27"/>
      <c r="O217" s="27"/>
      <c r="P217" s="66"/>
    </row>
    <row r="218" spans="1:15" s="37" customFormat="1" ht="17.25" customHeight="1">
      <c r="A218" s="25" t="s">
        <v>407</v>
      </c>
      <c r="B218" s="59"/>
      <c r="C218" s="59"/>
      <c r="D218" s="59"/>
      <c r="E218" s="59"/>
      <c r="F218" s="59">
        <v>280.2</v>
      </c>
      <c r="G218" s="59"/>
      <c r="H218" s="59"/>
      <c r="I218" s="59"/>
      <c r="J218" s="59">
        <f>SUM(K218:N218)</f>
        <v>280.2</v>
      </c>
      <c r="K218" s="59"/>
      <c r="L218" s="59">
        <v>280.2</v>
      </c>
      <c r="M218" s="59"/>
      <c r="N218" s="59"/>
      <c r="O218" s="59"/>
    </row>
    <row r="219" spans="1:15" s="37" customFormat="1" ht="17.25" customHeight="1">
      <c r="A219" s="25" t="s">
        <v>408</v>
      </c>
      <c r="B219" s="59"/>
      <c r="C219" s="59"/>
      <c r="D219" s="59"/>
      <c r="E219" s="59"/>
      <c r="F219" s="59">
        <v>1.8</v>
      </c>
      <c r="G219" s="59"/>
      <c r="H219" s="59"/>
      <c r="I219" s="59"/>
      <c r="J219" s="59">
        <f>SUM(K219:N219)</f>
        <v>1.8</v>
      </c>
      <c r="K219" s="59">
        <v>1.8</v>
      </c>
      <c r="L219" s="59"/>
      <c r="M219" s="59"/>
      <c r="N219" s="59"/>
      <c r="O219" s="59"/>
    </row>
    <row r="220" spans="1:15" s="37" customFormat="1" ht="17.25" customHeight="1">
      <c r="A220" s="59" t="s">
        <v>409</v>
      </c>
      <c r="B220" s="59">
        <f>SUM(B221:B222)</f>
        <v>0</v>
      </c>
      <c r="C220" s="59">
        <f aca="true" t="shared" si="58" ref="C220:N220">SUM(C221:C222)</f>
        <v>0</v>
      </c>
      <c r="D220" s="59">
        <f t="shared" si="58"/>
        <v>0</v>
      </c>
      <c r="E220" s="59">
        <f t="shared" si="58"/>
        <v>0</v>
      </c>
      <c r="F220" s="59">
        <f t="shared" si="58"/>
        <v>2</v>
      </c>
      <c r="G220" s="59">
        <f t="shared" si="58"/>
        <v>0</v>
      </c>
      <c r="H220" s="59">
        <f t="shared" si="58"/>
        <v>0</v>
      </c>
      <c r="I220" s="59">
        <f t="shared" si="58"/>
        <v>0</v>
      </c>
      <c r="J220" s="59">
        <f t="shared" si="58"/>
        <v>2</v>
      </c>
      <c r="K220" s="59">
        <f t="shared" si="58"/>
        <v>2</v>
      </c>
      <c r="L220" s="59">
        <f t="shared" si="58"/>
        <v>0</v>
      </c>
      <c r="M220" s="59">
        <f t="shared" si="58"/>
        <v>0</v>
      </c>
      <c r="N220" s="59">
        <f t="shared" si="58"/>
        <v>0</v>
      </c>
      <c r="O220" s="59"/>
    </row>
    <row r="221" spans="1:15" s="37" customFormat="1" ht="17.25" customHeight="1">
      <c r="A221" s="59" t="s">
        <v>410</v>
      </c>
      <c r="B221" s="59"/>
      <c r="C221" s="59"/>
      <c r="D221" s="59"/>
      <c r="E221" s="59"/>
      <c r="F221" s="59">
        <v>0.9</v>
      </c>
      <c r="G221" s="59"/>
      <c r="H221" s="59"/>
      <c r="I221" s="59"/>
      <c r="J221" s="59">
        <f>SUM(K221:N221)</f>
        <v>0.9</v>
      </c>
      <c r="K221" s="59">
        <v>0.9</v>
      </c>
      <c r="L221" s="59"/>
      <c r="M221" s="59"/>
      <c r="N221" s="59"/>
      <c r="O221" s="59"/>
    </row>
    <row r="222" spans="1:15" s="37" customFormat="1" ht="17.25" customHeight="1">
      <c r="A222" s="59" t="s">
        <v>411</v>
      </c>
      <c r="B222" s="59"/>
      <c r="C222" s="59"/>
      <c r="D222" s="59"/>
      <c r="E222" s="59"/>
      <c r="F222" s="59">
        <v>1.1</v>
      </c>
      <c r="G222" s="59"/>
      <c r="H222" s="59"/>
      <c r="I222" s="59"/>
      <c r="J222" s="59">
        <f>SUM(K222:N222)</f>
        <v>1.1</v>
      </c>
      <c r="K222" s="59">
        <v>1.1</v>
      </c>
      <c r="L222" s="59"/>
      <c r="M222" s="59"/>
      <c r="N222" s="59"/>
      <c r="O222" s="59"/>
    </row>
    <row r="223" spans="1:15" s="37" customFormat="1" ht="17.25" customHeight="1">
      <c r="A223" s="59" t="s">
        <v>412</v>
      </c>
      <c r="B223" s="59">
        <f>SUM(B224:B229)</f>
        <v>0</v>
      </c>
      <c r="C223" s="59">
        <f aca="true" t="shared" si="59" ref="C223:N223">SUM(C224:C229)</f>
        <v>0</v>
      </c>
      <c r="D223" s="59">
        <f t="shared" si="59"/>
        <v>0</v>
      </c>
      <c r="E223" s="59">
        <f t="shared" si="59"/>
        <v>0</v>
      </c>
      <c r="F223" s="59">
        <f t="shared" si="59"/>
        <v>25.200000000000003</v>
      </c>
      <c r="G223" s="59">
        <f t="shared" si="59"/>
        <v>0</v>
      </c>
      <c r="H223" s="59">
        <f t="shared" si="59"/>
        <v>0</v>
      </c>
      <c r="I223" s="59">
        <f t="shared" si="59"/>
        <v>0</v>
      </c>
      <c r="J223" s="59">
        <f t="shared" si="59"/>
        <v>25.200000000000003</v>
      </c>
      <c r="K223" s="59">
        <f t="shared" si="59"/>
        <v>25.200000000000003</v>
      </c>
      <c r="L223" s="59">
        <f t="shared" si="59"/>
        <v>0</v>
      </c>
      <c r="M223" s="59">
        <f t="shared" si="59"/>
        <v>0</v>
      </c>
      <c r="N223" s="59">
        <f t="shared" si="59"/>
        <v>0</v>
      </c>
      <c r="O223" s="59"/>
    </row>
    <row r="224" spans="1:15" s="37" customFormat="1" ht="17.25" customHeight="1">
      <c r="A224" s="27" t="s">
        <v>413</v>
      </c>
      <c r="B224" s="59"/>
      <c r="C224" s="59"/>
      <c r="D224" s="59"/>
      <c r="E224" s="59"/>
      <c r="F224" s="59">
        <v>4</v>
      </c>
      <c r="G224" s="59"/>
      <c r="H224" s="59"/>
      <c r="I224" s="59"/>
      <c r="J224" s="59">
        <f aca="true" t="shared" si="60" ref="J224:J229">SUM(K224:N224)</f>
        <v>4</v>
      </c>
      <c r="K224" s="59">
        <v>4</v>
      </c>
      <c r="L224" s="59"/>
      <c r="M224" s="59"/>
      <c r="N224" s="59"/>
      <c r="O224" s="59"/>
    </row>
    <row r="225" spans="1:15" s="37" customFormat="1" ht="17.25" customHeight="1">
      <c r="A225" s="27" t="s">
        <v>414</v>
      </c>
      <c r="B225" s="59"/>
      <c r="C225" s="59"/>
      <c r="D225" s="59"/>
      <c r="E225" s="59"/>
      <c r="F225" s="59">
        <v>18</v>
      </c>
      <c r="G225" s="59"/>
      <c r="H225" s="59"/>
      <c r="I225" s="59"/>
      <c r="J225" s="59">
        <f t="shared" si="60"/>
        <v>18</v>
      </c>
      <c r="K225" s="59">
        <v>18</v>
      </c>
      <c r="L225" s="59"/>
      <c r="M225" s="59"/>
      <c r="N225" s="59"/>
      <c r="O225" s="59"/>
    </row>
    <row r="226" spans="1:15" s="37" customFormat="1" ht="17.25" customHeight="1">
      <c r="A226" s="27" t="s">
        <v>415</v>
      </c>
      <c r="B226" s="59"/>
      <c r="C226" s="59"/>
      <c r="D226" s="59"/>
      <c r="E226" s="59"/>
      <c r="F226" s="59">
        <v>1</v>
      </c>
      <c r="G226" s="59"/>
      <c r="H226" s="59"/>
      <c r="I226" s="59"/>
      <c r="J226" s="59">
        <f t="shared" si="60"/>
        <v>1</v>
      </c>
      <c r="K226" s="59">
        <v>1</v>
      </c>
      <c r="L226" s="59"/>
      <c r="M226" s="59"/>
      <c r="N226" s="59"/>
      <c r="O226" s="59"/>
    </row>
    <row r="227" spans="1:15" s="37" customFormat="1" ht="17.25" customHeight="1">
      <c r="A227" s="27" t="s">
        <v>416</v>
      </c>
      <c r="B227" s="59"/>
      <c r="C227" s="59"/>
      <c r="D227" s="59"/>
      <c r="E227" s="59"/>
      <c r="F227" s="59">
        <v>0.6</v>
      </c>
      <c r="G227" s="59"/>
      <c r="H227" s="59"/>
      <c r="I227" s="59"/>
      <c r="J227" s="59">
        <f t="shared" si="60"/>
        <v>0.6</v>
      </c>
      <c r="K227" s="59">
        <v>0.6</v>
      </c>
      <c r="L227" s="59"/>
      <c r="M227" s="59"/>
      <c r="N227" s="59"/>
      <c r="O227" s="59"/>
    </row>
    <row r="228" spans="1:15" s="37" customFormat="1" ht="17.25" customHeight="1">
      <c r="A228" s="27" t="s">
        <v>417</v>
      </c>
      <c r="B228" s="59"/>
      <c r="C228" s="59"/>
      <c r="D228" s="59"/>
      <c r="E228" s="59"/>
      <c r="F228" s="59">
        <v>0.6</v>
      </c>
      <c r="G228" s="59"/>
      <c r="H228" s="59"/>
      <c r="I228" s="59"/>
      <c r="J228" s="59">
        <f t="shared" si="60"/>
        <v>0.6</v>
      </c>
      <c r="K228" s="59">
        <v>0.6</v>
      </c>
      <c r="L228" s="59"/>
      <c r="M228" s="59"/>
      <c r="N228" s="59"/>
      <c r="O228" s="59"/>
    </row>
    <row r="229" spans="1:15" s="37" customFormat="1" ht="17.25" customHeight="1">
      <c r="A229" s="27" t="s">
        <v>418</v>
      </c>
      <c r="B229" s="59"/>
      <c r="C229" s="59"/>
      <c r="D229" s="59"/>
      <c r="E229" s="59"/>
      <c r="F229" s="59">
        <v>1</v>
      </c>
      <c r="G229" s="59"/>
      <c r="H229" s="59"/>
      <c r="I229" s="59"/>
      <c r="J229" s="59">
        <f t="shared" si="60"/>
        <v>1</v>
      </c>
      <c r="K229" s="59">
        <v>1</v>
      </c>
      <c r="L229" s="59"/>
      <c r="M229" s="59"/>
      <c r="N229" s="59"/>
      <c r="O229" s="59"/>
    </row>
    <row r="230" spans="1:15" s="37" customFormat="1" ht="17.25" customHeight="1">
      <c r="A230" s="59" t="s">
        <v>419</v>
      </c>
      <c r="B230" s="59">
        <f>SUM(B231:B235)</f>
        <v>0</v>
      </c>
      <c r="C230" s="59">
        <f aca="true" t="shared" si="61" ref="C230:N230">SUM(C231:C235)</f>
        <v>0</v>
      </c>
      <c r="D230" s="59">
        <f t="shared" si="61"/>
        <v>0</v>
      </c>
      <c r="E230" s="59">
        <f t="shared" si="61"/>
        <v>0</v>
      </c>
      <c r="F230" s="59">
        <f t="shared" si="61"/>
        <v>245</v>
      </c>
      <c r="G230" s="59">
        <f t="shared" si="61"/>
        <v>0</v>
      </c>
      <c r="H230" s="59">
        <f t="shared" si="61"/>
        <v>0</v>
      </c>
      <c r="I230" s="59">
        <f t="shared" si="61"/>
        <v>0</v>
      </c>
      <c r="J230" s="59">
        <f t="shared" si="61"/>
        <v>245</v>
      </c>
      <c r="K230" s="59">
        <f t="shared" si="61"/>
        <v>32</v>
      </c>
      <c r="L230" s="59">
        <f t="shared" si="61"/>
        <v>213</v>
      </c>
      <c r="M230" s="59">
        <f t="shared" si="61"/>
        <v>0</v>
      </c>
      <c r="N230" s="59">
        <f t="shared" si="61"/>
        <v>0</v>
      </c>
      <c r="O230" s="59"/>
    </row>
    <row r="231" spans="1:15" s="37" customFormat="1" ht="17.25" customHeight="1">
      <c r="A231" s="59" t="s">
        <v>420</v>
      </c>
      <c r="B231" s="59"/>
      <c r="C231" s="59"/>
      <c r="D231" s="59"/>
      <c r="E231" s="59"/>
      <c r="F231" s="59">
        <v>10</v>
      </c>
      <c r="G231" s="59"/>
      <c r="H231" s="59"/>
      <c r="I231" s="59"/>
      <c r="J231" s="59">
        <f aca="true" t="shared" si="62" ref="J231:J236">SUM(K231:N231)</f>
        <v>10</v>
      </c>
      <c r="K231" s="59"/>
      <c r="L231" s="59">
        <v>10</v>
      </c>
      <c r="M231" s="59"/>
      <c r="N231" s="59"/>
      <c r="O231" s="59"/>
    </row>
    <row r="232" spans="1:15" s="37" customFormat="1" ht="17.25" customHeight="1">
      <c r="A232" s="59" t="s">
        <v>421</v>
      </c>
      <c r="B232" s="59"/>
      <c r="C232" s="59"/>
      <c r="D232" s="59"/>
      <c r="E232" s="59"/>
      <c r="F232" s="59">
        <v>13</v>
      </c>
      <c r="G232" s="59"/>
      <c r="H232" s="59"/>
      <c r="I232" s="59"/>
      <c r="J232" s="59">
        <f t="shared" si="62"/>
        <v>13</v>
      </c>
      <c r="K232" s="59"/>
      <c r="L232" s="59">
        <v>13</v>
      </c>
      <c r="M232" s="59"/>
      <c r="N232" s="59"/>
      <c r="O232" s="59"/>
    </row>
    <row r="233" spans="1:15" s="37" customFormat="1" ht="17.25" customHeight="1">
      <c r="A233" s="59" t="s">
        <v>422</v>
      </c>
      <c r="B233" s="59"/>
      <c r="C233" s="59"/>
      <c r="D233" s="59"/>
      <c r="E233" s="59"/>
      <c r="F233" s="59">
        <v>100</v>
      </c>
      <c r="G233" s="59"/>
      <c r="H233" s="59"/>
      <c r="I233" s="59"/>
      <c r="J233" s="59">
        <f t="shared" si="62"/>
        <v>100</v>
      </c>
      <c r="K233" s="59"/>
      <c r="L233" s="59">
        <v>100</v>
      </c>
      <c r="M233" s="59"/>
      <c r="N233" s="59"/>
      <c r="O233" s="59"/>
    </row>
    <row r="234" spans="1:15" s="37" customFormat="1" ht="17.25" customHeight="1">
      <c r="A234" s="59" t="s">
        <v>423</v>
      </c>
      <c r="B234" s="59"/>
      <c r="C234" s="59"/>
      <c r="D234" s="59"/>
      <c r="E234" s="59"/>
      <c r="F234" s="59">
        <v>120</v>
      </c>
      <c r="G234" s="59"/>
      <c r="H234" s="59"/>
      <c r="I234" s="59"/>
      <c r="J234" s="59">
        <f t="shared" si="62"/>
        <v>120</v>
      </c>
      <c r="K234" s="59">
        <v>30</v>
      </c>
      <c r="L234" s="59">
        <v>90</v>
      </c>
      <c r="M234" s="59"/>
      <c r="N234" s="59"/>
      <c r="O234" s="59"/>
    </row>
    <row r="235" spans="1:15" s="37" customFormat="1" ht="17.25" customHeight="1">
      <c r="A235" s="59" t="s">
        <v>424</v>
      </c>
      <c r="B235" s="59"/>
      <c r="C235" s="59"/>
      <c r="D235" s="59"/>
      <c r="E235" s="59"/>
      <c r="F235" s="59">
        <v>2</v>
      </c>
      <c r="G235" s="59"/>
      <c r="H235" s="59"/>
      <c r="I235" s="59"/>
      <c r="J235" s="59">
        <f t="shared" si="62"/>
        <v>2</v>
      </c>
      <c r="K235" s="59">
        <v>2</v>
      </c>
      <c r="L235" s="59"/>
      <c r="M235" s="59"/>
      <c r="N235" s="59"/>
      <c r="O235" s="59"/>
    </row>
    <row r="236" spans="1:15" s="37" customFormat="1" ht="17.25" customHeight="1">
      <c r="A236" s="59" t="s">
        <v>425</v>
      </c>
      <c r="B236" s="59"/>
      <c r="C236" s="59"/>
      <c r="D236" s="59"/>
      <c r="E236" s="59"/>
      <c r="F236" s="59">
        <v>35</v>
      </c>
      <c r="G236" s="59"/>
      <c r="H236" s="59"/>
      <c r="I236" s="59"/>
      <c r="J236" s="59">
        <f t="shared" si="62"/>
        <v>35</v>
      </c>
      <c r="K236" s="59"/>
      <c r="L236" s="59">
        <v>35</v>
      </c>
      <c r="M236" s="59"/>
      <c r="N236" s="59"/>
      <c r="O236" s="59"/>
    </row>
    <row r="237" spans="1:15" s="37" customFormat="1" ht="17.25" customHeight="1">
      <c r="A237" s="59" t="s">
        <v>426</v>
      </c>
      <c r="B237" s="59">
        <f>SUM(B238:B240)</f>
        <v>2</v>
      </c>
      <c r="C237" s="59">
        <f aca="true" t="shared" si="63" ref="C237:N237">SUM(C238:C240)</f>
        <v>0</v>
      </c>
      <c r="D237" s="59">
        <f t="shared" si="63"/>
        <v>0</v>
      </c>
      <c r="E237" s="59">
        <f t="shared" si="63"/>
        <v>35.2</v>
      </c>
      <c r="F237" s="59">
        <f t="shared" si="63"/>
        <v>78</v>
      </c>
      <c r="G237" s="59">
        <f t="shared" si="63"/>
        <v>0</v>
      </c>
      <c r="H237" s="59">
        <f t="shared" si="63"/>
        <v>0</v>
      </c>
      <c r="I237" s="59">
        <f t="shared" si="63"/>
        <v>0</v>
      </c>
      <c r="J237" s="59">
        <f t="shared" si="63"/>
        <v>113.2</v>
      </c>
      <c r="K237" s="59">
        <f t="shared" si="63"/>
        <v>5.2</v>
      </c>
      <c r="L237" s="59">
        <f t="shared" si="63"/>
        <v>108</v>
      </c>
      <c r="M237" s="59">
        <f t="shared" si="63"/>
        <v>0</v>
      </c>
      <c r="N237" s="59">
        <f t="shared" si="63"/>
        <v>0</v>
      </c>
      <c r="O237" s="59"/>
    </row>
    <row r="238" spans="1:16" s="39" customFormat="1" ht="17.25" customHeight="1">
      <c r="A238" s="25" t="s">
        <v>427</v>
      </c>
      <c r="B238" s="27">
        <v>2</v>
      </c>
      <c r="C238" s="27"/>
      <c r="D238" s="27"/>
      <c r="E238" s="27">
        <v>35.2</v>
      </c>
      <c r="F238" s="27"/>
      <c r="G238" s="27"/>
      <c r="H238" s="27"/>
      <c r="I238" s="27"/>
      <c r="J238" s="27">
        <f>SUM(K238:N238)</f>
        <v>35.2</v>
      </c>
      <c r="K238" s="27">
        <v>5.2</v>
      </c>
      <c r="L238" s="27">
        <v>30</v>
      </c>
      <c r="M238" s="27"/>
      <c r="N238" s="27"/>
      <c r="O238" s="27"/>
      <c r="P238" s="66"/>
    </row>
    <row r="239" spans="1:15" s="37" customFormat="1" ht="17.25" customHeight="1">
      <c r="A239" s="25" t="s">
        <v>428</v>
      </c>
      <c r="B239" s="59"/>
      <c r="C239" s="59"/>
      <c r="D239" s="59"/>
      <c r="E239" s="59"/>
      <c r="F239" s="59">
        <v>60</v>
      </c>
      <c r="G239" s="59"/>
      <c r="H239" s="59"/>
      <c r="I239" s="59"/>
      <c r="J239" s="59">
        <f>SUM(K239:N239)</f>
        <v>60</v>
      </c>
      <c r="K239" s="59"/>
      <c r="L239" s="59">
        <v>60</v>
      </c>
      <c r="M239" s="59"/>
      <c r="N239" s="59"/>
      <c r="O239" s="59"/>
    </row>
    <row r="240" spans="1:15" s="37" customFormat="1" ht="17.25" customHeight="1">
      <c r="A240" s="25" t="s">
        <v>429</v>
      </c>
      <c r="B240" s="59"/>
      <c r="C240" s="59"/>
      <c r="D240" s="59"/>
      <c r="E240" s="59"/>
      <c r="F240" s="59">
        <v>18</v>
      </c>
      <c r="G240" s="59"/>
      <c r="H240" s="59"/>
      <c r="I240" s="59"/>
      <c r="J240" s="59">
        <f>SUM(K240:N240)</f>
        <v>18</v>
      </c>
      <c r="K240" s="59"/>
      <c r="L240" s="59">
        <v>18</v>
      </c>
      <c r="M240" s="59"/>
      <c r="N240" s="59"/>
      <c r="O240" s="59"/>
    </row>
    <row r="241" spans="1:15" s="37" customFormat="1" ht="17.25" customHeight="1">
      <c r="A241" s="59" t="s">
        <v>430</v>
      </c>
      <c r="B241" s="59">
        <f>SUM(B242:B245)</f>
        <v>0</v>
      </c>
      <c r="C241" s="59">
        <f aca="true" t="shared" si="64" ref="C241:N241">SUM(C242:C245)</f>
        <v>0</v>
      </c>
      <c r="D241" s="59">
        <f t="shared" si="64"/>
        <v>0</v>
      </c>
      <c r="E241" s="59">
        <f t="shared" si="64"/>
        <v>0</v>
      </c>
      <c r="F241" s="59">
        <f t="shared" si="64"/>
        <v>147.4</v>
      </c>
      <c r="G241" s="59">
        <f t="shared" si="64"/>
        <v>0</v>
      </c>
      <c r="H241" s="59">
        <f t="shared" si="64"/>
        <v>0</v>
      </c>
      <c r="I241" s="59">
        <f t="shared" si="64"/>
        <v>0</v>
      </c>
      <c r="J241" s="59">
        <f t="shared" si="64"/>
        <v>147.4</v>
      </c>
      <c r="K241" s="59">
        <f t="shared" si="64"/>
        <v>1</v>
      </c>
      <c r="L241" s="59">
        <f t="shared" si="64"/>
        <v>146.4</v>
      </c>
      <c r="M241" s="59">
        <f t="shared" si="64"/>
        <v>0</v>
      </c>
      <c r="N241" s="59">
        <f t="shared" si="64"/>
        <v>0</v>
      </c>
      <c r="O241" s="59"/>
    </row>
    <row r="242" spans="1:15" s="37" customFormat="1" ht="17.25" customHeight="1">
      <c r="A242" s="59" t="s">
        <v>431</v>
      </c>
      <c r="B242" s="59"/>
      <c r="C242" s="59"/>
      <c r="D242" s="59"/>
      <c r="E242" s="59"/>
      <c r="F242" s="59">
        <v>30</v>
      </c>
      <c r="G242" s="59"/>
      <c r="H242" s="59"/>
      <c r="I242" s="59"/>
      <c r="J242" s="59">
        <f>SUM(K242:N242)</f>
        <v>30</v>
      </c>
      <c r="K242" s="59"/>
      <c r="L242" s="59">
        <v>30</v>
      </c>
      <c r="M242" s="59"/>
      <c r="N242" s="59"/>
      <c r="O242" s="59"/>
    </row>
    <row r="243" spans="1:15" s="37" customFormat="1" ht="17.25" customHeight="1">
      <c r="A243" s="59" t="s">
        <v>432</v>
      </c>
      <c r="B243" s="59"/>
      <c r="C243" s="59"/>
      <c r="D243" s="59"/>
      <c r="E243" s="59"/>
      <c r="F243" s="59">
        <v>1.4</v>
      </c>
      <c r="G243" s="59"/>
      <c r="H243" s="59"/>
      <c r="I243" s="59"/>
      <c r="J243" s="59">
        <f>SUM(K243:N243)</f>
        <v>1.4</v>
      </c>
      <c r="K243" s="59"/>
      <c r="L243" s="59">
        <v>1.4</v>
      </c>
      <c r="M243" s="59"/>
      <c r="N243" s="59"/>
      <c r="O243" s="59"/>
    </row>
    <row r="244" spans="1:15" s="37" customFormat="1" ht="17.25" customHeight="1">
      <c r="A244" s="59" t="s">
        <v>433</v>
      </c>
      <c r="B244" s="59"/>
      <c r="C244" s="59"/>
      <c r="D244" s="59"/>
      <c r="E244" s="59"/>
      <c r="F244" s="59">
        <v>1</v>
      </c>
      <c r="G244" s="59"/>
      <c r="H244" s="59"/>
      <c r="I244" s="59"/>
      <c r="J244" s="59">
        <f>SUM(K244:N244)</f>
        <v>1</v>
      </c>
      <c r="K244" s="59">
        <v>1</v>
      </c>
      <c r="L244" s="59"/>
      <c r="M244" s="59"/>
      <c r="N244" s="59"/>
      <c r="O244" s="59"/>
    </row>
    <row r="245" spans="1:15" s="37" customFormat="1" ht="17.25" customHeight="1">
      <c r="A245" s="59" t="s">
        <v>434</v>
      </c>
      <c r="B245" s="59"/>
      <c r="C245" s="59"/>
      <c r="D245" s="59"/>
      <c r="E245" s="59"/>
      <c r="F245" s="59">
        <v>115</v>
      </c>
      <c r="G245" s="59"/>
      <c r="H245" s="59"/>
      <c r="I245" s="59"/>
      <c r="J245" s="59">
        <f>SUM(K245:N245)</f>
        <v>115</v>
      </c>
      <c r="K245" s="59"/>
      <c r="L245" s="59">
        <v>115</v>
      </c>
      <c r="M245" s="59"/>
      <c r="N245" s="59"/>
      <c r="O245" s="59"/>
    </row>
    <row r="246" spans="1:15" s="37" customFormat="1" ht="17.25" customHeight="1">
      <c r="A246" s="59" t="s">
        <v>435</v>
      </c>
      <c r="B246" s="59">
        <f>SUM(B247)</f>
        <v>0</v>
      </c>
      <c r="C246" s="59">
        <f aca="true" t="shared" si="65" ref="C246:N246">SUM(C247)</f>
        <v>0</v>
      </c>
      <c r="D246" s="59">
        <f t="shared" si="65"/>
        <v>0</v>
      </c>
      <c r="E246" s="59">
        <f t="shared" si="65"/>
        <v>0</v>
      </c>
      <c r="F246" s="59">
        <f t="shared" si="65"/>
        <v>10</v>
      </c>
      <c r="G246" s="59">
        <f t="shared" si="65"/>
        <v>0</v>
      </c>
      <c r="H246" s="59">
        <f t="shared" si="65"/>
        <v>0</v>
      </c>
      <c r="I246" s="59">
        <f t="shared" si="65"/>
        <v>0</v>
      </c>
      <c r="J246" s="59">
        <f t="shared" si="65"/>
        <v>10</v>
      </c>
      <c r="K246" s="59">
        <f t="shared" si="65"/>
        <v>0</v>
      </c>
      <c r="L246" s="59">
        <f t="shared" si="65"/>
        <v>0</v>
      </c>
      <c r="M246" s="59">
        <f t="shared" si="65"/>
        <v>10</v>
      </c>
      <c r="N246" s="59">
        <f t="shared" si="65"/>
        <v>0</v>
      </c>
      <c r="O246" s="59"/>
    </row>
    <row r="247" spans="1:15" s="37" customFormat="1" ht="17.25" customHeight="1">
      <c r="A247" s="59" t="s">
        <v>436</v>
      </c>
      <c r="B247" s="59"/>
      <c r="C247" s="59"/>
      <c r="D247" s="59"/>
      <c r="E247" s="59"/>
      <c r="F247" s="59">
        <v>10</v>
      </c>
      <c r="G247" s="59"/>
      <c r="H247" s="59"/>
      <c r="I247" s="59"/>
      <c r="J247" s="59">
        <f>SUM(K247:N247)</f>
        <v>10</v>
      </c>
      <c r="K247" s="59"/>
      <c r="L247" s="59"/>
      <c r="M247" s="59">
        <v>10</v>
      </c>
      <c r="N247" s="59"/>
      <c r="O247" s="59"/>
    </row>
    <row r="248" spans="1:15" s="37" customFormat="1" ht="17.25" customHeight="1">
      <c r="A248" s="59" t="s">
        <v>437</v>
      </c>
      <c r="B248" s="59">
        <f>SUM(B249:B249)</f>
        <v>0</v>
      </c>
      <c r="C248" s="59">
        <f aca="true" t="shared" si="66" ref="C248:N248">SUM(C249:C249)</f>
        <v>0</v>
      </c>
      <c r="D248" s="59">
        <f t="shared" si="66"/>
        <v>0</v>
      </c>
      <c r="E248" s="59">
        <f t="shared" si="66"/>
        <v>0</v>
      </c>
      <c r="F248" s="59">
        <f t="shared" si="66"/>
        <v>220</v>
      </c>
      <c r="G248" s="59">
        <f t="shared" si="66"/>
        <v>0</v>
      </c>
      <c r="H248" s="59">
        <f t="shared" si="66"/>
        <v>0</v>
      </c>
      <c r="I248" s="59">
        <f t="shared" si="66"/>
        <v>0</v>
      </c>
      <c r="J248" s="59">
        <f t="shared" si="66"/>
        <v>220</v>
      </c>
      <c r="K248" s="59">
        <f t="shared" si="66"/>
        <v>84</v>
      </c>
      <c r="L248" s="59">
        <f t="shared" si="66"/>
        <v>136</v>
      </c>
      <c r="M248" s="59">
        <f t="shared" si="66"/>
        <v>0</v>
      </c>
      <c r="N248" s="59">
        <f t="shared" si="66"/>
        <v>0</v>
      </c>
      <c r="O248" s="59"/>
    </row>
    <row r="249" spans="1:15" s="37" customFormat="1" ht="17.25" customHeight="1">
      <c r="A249" s="59" t="s">
        <v>438</v>
      </c>
      <c r="B249" s="59"/>
      <c r="C249" s="59"/>
      <c r="D249" s="59"/>
      <c r="E249" s="59"/>
      <c r="F249" s="59">
        <v>220</v>
      </c>
      <c r="G249" s="59"/>
      <c r="H249" s="59"/>
      <c r="I249" s="59"/>
      <c r="J249" s="59">
        <f>SUM(K249:N249)</f>
        <v>220</v>
      </c>
      <c r="K249" s="59">
        <v>84</v>
      </c>
      <c r="L249" s="59">
        <v>136</v>
      </c>
      <c r="M249" s="59"/>
      <c r="N249" s="59"/>
      <c r="O249" s="59"/>
    </row>
    <row r="250" spans="1:15" s="37" customFormat="1" ht="17.25" customHeight="1">
      <c r="A250" s="59" t="s">
        <v>439</v>
      </c>
      <c r="B250" s="59">
        <f>SUM(B251,B257)</f>
        <v>0</v>
      </c>
      <c r="C250" s="59">
        <f aca="true" t="shared" si="67" ref="C250:N250">SUM(C251,C257)</f>
        <v>0</v>
      </c>
      <c r="D250" s="59">
        <f t="shared" si="67"/>
        <v>2</v>
      </c>
      <c r="E250" s="59">
        <f t="shared" si="67"/>
        <v>6.3</v>
      </c>
      <c r="F250" s="59">
        <f t="shared" si="67"/>
        <v>1110.2</v>
      </c>
      <c r="G250" s="59">
        <f t="shared" si="67"/>
        <v>2885.2</v>
      </c>
      <c r="H250" s="59">
        <f t="shared" si="67"/>
        <v>18</v>
      </c>
      <c r="I250" s="59">
        <f t="shared" si="67"/>
        <v>1045.8</v>
      </c>
      <c r="J250" s="59">
        <f t="shared" si="67"/>
        <v>1116.5</v>
      </c>
      <c r="K250" s="59">
        <f t="shared" si="67"/>
        <v>176.4</v>
      </c>
      <c r="L250" s="59">
        <f t="shared" si="67"/>
        <v>43</v>
      </c>
      <c r="M250" s="59">
        <f t="shared" si="67"/>
        <v>397.1</v>
      </c>
      <c r="N250" s="59">
        <f t="shared" si="67"/>
        <v>500</v>
      </c>
      <c r="O250" s="59"/>
    </row>
    <row r="251" spans="1:15" s="37" customFormat="1" ht="17.25" customHeight="1">
      <c r="A251" s="59" t="s">
        <v>440</v>
      </c>
      <c r="B251" s="59">
        <f>SUM(B252:B256)</f>
        <v>0</v>
      </c>
      <c r="C251" s="59">
        <f aca="true" t="shared" si="68" ref="C251:N251">SUM(C252:C256)</f>
        <v>0</v>
      </c>
      <c r="D251" s="59">
        <f t="shared" si="68"/>
        <v>2</v>
      </c>
      <c r="E251" s="59">
        <f t="shared" si="68"/>
        <v>6.3</v>
      </c>
      <c r="F251" s="59">
        <f t="shared" si="68"/>
        <v>1067.2</v>
      </c>
      <c r="G251" s="59">
        <f t="shared" si="68"/>
        <v>2885.2</v>
      </c>
      <c r="H251" s="59">
        <f t="shared" si="68"/>
        <v>18</v>
      </c>
      <c r="I251" s="59">
        <f t="shared" si="68"/>
        <v>1045.8</v>
      </c>
      <c r="J251" s="59">
        <f t="shared" si="68"/>
        <v>1073.5</v>
      </c>
      <c r="K251" s="59">
        <f t="shared" si="68"/>
        <v>176.4</v>
      </c>
      <c r="L251" s="59">
        <f t="shared" si="68"/>
        <v>0</v>
      </c>
      <c r="M251" s="59">
        <f t="shared" si="68"/>
        <v>397.1</v>
      </c>
      <c r="N251" s="59">
        <f t="shared" si="68"/>
        <v>500</v>
      </c>
      <c r="O251" s="59"/>
    </row>
    <row r="252" spans="1:16" s="39" customFormat="1" ht="17.25" customHeight="1">
      <c r="A252" s="27" t="s">
        <v>441</v>
      </c>
      <c r="B252" s="27"/>
      <c r="C252" s="27"/>
      <c r="D252" s="27">
        <v>2</v>
      </c>
      <c r="E252" s="27">
        <v>6.3</v>
      </c>
      <c r="F252" s="27"/>
      <c r="G252" s="27"/>
      <c r="H252" s="27"/>
      <c r="I252" s="27"/>
      <c r="J252" s="27">
        <f>SUM(K252:N252)</f>
        <v>6.3</v>
      </c>
      <c r="K252" s="27">
        <v>6.3</v>
      </c>
      <c r="L252" s="27"/>
      <c r="M252" s="27"/>
      <c r="N252" s="27"/>
      <c r="O252" s="27"/>
      <c r="P252" s="66"/>
    </row>
    <row r="253" spans="1:15" s="37" customFormat="1" ht="17.25" customHeight="1">
      <c r="A253" s="59" t="s">
        <v>442</v>
      </c>
      <c r="B253" s="59"/>
      <c r="C253" s="59"/>
      <c r="D253" s="59"/>
      <c r="E253" s="59"/>
      <c r="F253" s="59">
        <v>45.8</v>
      </c>
      <c r="G253" s="59">
        <v>63.8</v>
      </c>
      <c r="H253" s="27">
        <v>18</v>
      </c>
      <c r="I253" s="59">
        <v>45.8</v>
      </c>
      <c r="J253" s="59">
        <f>SUM(K253:N253)</f>
        <v>45.8</v>
      </c>
      <c r="K253" s="59">
        <v>13.7</v>
      </c>
      <c r="L253" s="59"/>
      <c r="M253" s="59">
        <v>32.1</v>
      </c>
      <c r="N253" s="59"/>
      <c r="O253" s="59"/>
    </row>
    <row r="254" spans="1:15" s="37" customFormat="1" ht="17.25" customHeight="1">
      <c r="A254" s="59" t="s">
        <v>443</v>
      </c>
      <c r="B254" s="59"/>
      <c r="C254" s="59"/>
      <c r="D254" s="59"/>
      <c r="E254" s="59"/>
      <c r="F254" s="59">
        <v>6.4</v>
      </c>
      <c r="G254" s="59">
        <v>6.4</v>
      </c>
      <c r="H254" s="27"/>
      <c r="I254" s="59"/>
      <c r="J254" s="59">
        <f>SUM(K254:N254)</f>
        <v>6.4</v>
      </c>
      <c r="K254" s="59">
        <v>1.9</v>
      </c>
      <c r="L254" s="59"/>
      <c r="M254" s="59">
        <v>4.5</v>
      </c>
      <c r="N254" s="59"/>
      <c r="O254" s="59"/>
    </row>
    <row r="255" spans="1:15" s="37" customFormat="1" ht="17.25" customHeight="1">
      <c r="A255" s="59" t="s">
        <v>444</v>
      </c>
      <c r="B255" s="59"/>
      <c r="C255" s="59"/>
      <c r="D255" s="59"/>
      <c r="E255" s="59"/>
      <c r="F255" s="59">
        <v>15</v>
      </c>
      <c r="G255" s="59">
        <v>15</v>
      </c>
      <c r="H255" s="27"/>
      <c r="I255" s="59"/>
      <c r="J255" s="59">
        <f>SUM(K255:N255)</f>
        <v>15</v>
      </c>
      <c r="K255" s="59">
        <v>4.5</v>
      </c>
      <c r="L255" s="59"/>
      <c r="M255" s="59">
        <v>10.5</v>
      </c>
      <c r="N255" s="59"/>
      <c r="O255" s="59"/>
    </row>
    <row r="256" spans="1:15" s="37" customFormat="1" ht="17.25" customHeight="1">
      <c r="A256" s="59" t="s">
        <v>445</v>
      </c>
      <c r="B256" s="59"/>
      <c r="C256" s="59"/>
      <c r="D256" s="59"/>
      <c r="E256" s="59"/>
      <c r="F256" s="59">
        <v>1000</v>
      </c>
      <c r="G256" s="59">
        <v>2800</v>
      </c>
      <c r="H256" s="27"/>
      <c r="I256" s="59">
        <v>1000</v>
      </c>
      <c r="J256" s="59">
        <f>SUM(K256:N256)</f>
        <v>1000</v>
      </c>
      <c r="K256" s="59">
        <v>150</v>
      </c>
      <c r="L256" s="59"/>
      <c r="M256" s="59">
        <v>350</v>
      </c>
      <c r="N256" s="59">
        <v>500</v>
      </c>
      <c r="O256" s="59"/>
    </row>
    <row r="257" spans="1:15" s="37" customFormat="1" ht="17.25" customHeight="1">
      <c r="A257" s="59" t="s">
        <v>446</v>
      </c>
      <c r="B257" s="59">
        <f>SUM(B258:B259)</f>
        <v>0</v>
      </c>
      <c r="C257" s="59">
        <f aca="true" t="shared" si="69" ref="C257:N257">SUM(C258:C259)</f>
        <v>0</v>
      </c>
      <c r="D257" s="59">
        <f t="shared" si="69"/>
        <v>0</v>
      </c>
      <c r="E257" s="59">
        <f t="shared" si="69"/>
        <v>0</v>
      </c>
      <c r="F257" s="59">
        <f t="shared" si="69"/>
        <v>43</v>
      </c>
      <c r="G257" s="59">
        <f t="shared" si="69"/>
        <v>0</v>
      </c>
      <c r="H257" s="59">
        <f t="shared" si="69"/>
        <v>0</v>
      </c>
      <c r="I257" s="59">
        <f t="shared" si="69"/>
        <v>0</v>
      </c>
      <c r="J257" s="59">
        <f t="shared" si="69"/>
        <v>43</v>
      </c>
      <c r="K257" s="59">
        <f t="shared" si="69"/>
        <v>0</v>
      </c>
      <c r="L257" s="59">
        <f t="shared" si="69"/>
        <v>43</v>
      </c>
      <c r="M257" s="59">
        <f t="shared" si="69"/>
        <v>0</v>
      </c>
      <c r="N257" s="59">
        <f t="shared" si="69"/>
        <v>0</v>
      </c>
      <c r="O257" s="59"/>
    </row>
    <row r="258" spans="1:15" s="37" customFormat="1" ht="17.25" customHeight="1">
      <c r="A258" s="59" t="s">
        <v>447</v>
      </c>
      <c r="B258" s="59"/>
      <c r="C258" s="59"/>
      <c r="D258" s="59"/>
      <c r="E258" s="59"/>
      <c r="F258" s="59">
        <v>23</v>
      </c>
      <c r="G258" s="59"/>
      <c r="H258" s="59"/>
      <c r="I258" s="59"/>
      <c r="J258" s="59">
        <f>SUM(K258:N258)</f>
        <v>23</v>
      </c>
      <c r="K258" s="59"/>
      <c r="L258" s="59">
        <v>23</v>
      </c>
      <c r="M258" s="59"/>
      <c r="N258" s="59"/>
      <c r="O258" s="59"/>
    </row>
    <row r="259" spans="1:15" s="37" customFormat="1" ht="17.25" customHeight="1">
      <c r="A259" s="59" t="s">
        <v>448</v>
      </c>
      <c r="B259" s="59"/>
      <c r="C259" s="59"/>
      <c r="D259" s="59"/>
      <c r="E259" s="59"/>
      <c r="F259" s="59">
        <v>20</v>
      </c>
      <c r="G259" s="59"/>
      <c r="H259" s="59"/>
      <c r="I259" s="59"/>
      <c r="J259" s="59">
        <f>SUM(K259:N259)</f>
        <v>20</v>
      </c>
      <c r="K259" s="59"/>
      <c r="L259" s="59">
        <v>20</v>
      </c>
      <c r="M259" s="59"/>
      <c r="N259" s="59"/>
      <c r="O259" s="59"/>
    </row>
    <row r="260" spans="1:15" s="37" customFormat="1" ht="17.25" customHeight="1">
      <c r="A260" s="59" t="s">
        <v>449</v>
      </c>
      <c r="B260" s="59">
        <f>SUM(B261:B262)</f>
        <v>0</v>
      </c>
      <c r="C260" s="59">
        <f aca="true" t="shared" si="70" ref="C260:N260">SUM(C261:C262)</f>
        <v>0</v>
      </c>
      <c r="D260" s="59">
        <f t="shared" si="70"/>
        <v>1</v>
      </c>
      <c r="E260" s="59">
        <f t="shared" si="70"/>
        <v>1.4</v>
      </c>
      <c r="F260" s="59">
        <f t="shared" si="70"/>
        <v>20</v>
      </c>
      <c r="G260" s="59">
        <f t="shared" si="70"/>
        <v>20</v>
      </c>
      <c r="H260" s="59">
        <f t="shared" si="70"/>
        <v>0</v>
      </c>
      <c r="I260" s="59">
        <f t="shared" si="70"/>
        <v>0</v>
      </c>
      <c r="J260" s="59">
        <f t="shared" si="70"/>
        <v>21.4</v>
      </c>
      <c r="K260" s="59">
        <f t="shared" si="70"/>
        <v>1.4</v>
      </c>
      <c r="L260" s="59">
        <f t="shared" si="70"/>
        <v>0</v>
      </c>
      <c r="M260" s="59">
        <f t="shared" si="70"/>
        <v>20</v>
      </c>
      <c r="N260" s="59">
        <f t="shared" si="70"/>
        <v>0</v>
      </c>
      <c r="O260" s="59"/>
    </row>
    <row r="261" spans="1:16" s="39" customFormat="1" ht="17.25" customHeight="1">
      <c r="A261" s="27" t="s">
        <v>450</v>
      </c>
      <c r="B261" s="27"/>
      <c r="C261" s="27"/>
      <c r="D261" s="27">
        <v>1</v>
      </c>
      <c r="E261" s="27">
        <v>1.4</v>
      </c>
      <c r="F261" s="27"/>
      <c r="G261" s="27"/>
      <c r="H261" s="27"/>
      <c r="I261" s="27"/>
      <c r="J261" s="27">
        <f>SUM(K261:N261)</f>
        <v>1.4</v>
      </c>
      <c r="K261" s="27">
        <v>1.4</v>
      </c>
      <c r="L261" s="27"/>
      <c r="M261" s="27"/>
      <c r="N261" s="27"/>
      <c r="O261" s="27"/>
      <c r="P261" s="66"/>
    </row>
    <row r="262" spans="1:15" s="37" customFormat="1" ht="17.25" customHeight="1">
      <c r="A262" s="59" t="s">
        <v>451</v>
      </c>
      <c r="B262" s="59"/>
      <c r="C262" s="59"/>
      <c r="D262" s="59"/>
      <c r="E262" s="59"/>
      <c r="F262" s="59">
        <v>20</v>
      </c>
      <c r="G262" s="59">
        <v>20</v>
      </c>
      <c r="H262" s="59"/>
      <c r="I262" s="59"/>
      <c r="J262" s="59">
        <f>SUM(K262:N262)</f>
        <v>20</v>
      </c>
      <c r="K262" s="59"/>
      <c r="L262" s="59"/>
      <c r="M262" s="59">
        <v>20</v>
      </c>
      <c r="N262" s="59"/>
      <c r="O262" s="59"/>
    </row>
    <row r="263" spans="1:15" s="38" customFormat="1" ht="17.25" customHeight="1">
      <c r="A263" s="58" t="s">
        <v>452</v>
      </c>
      <c r="B263" s="59">
        <f>SUM(B264,B280,B287)</f>
        <v>3</v>
      </c>
      <c r="C263" s="59">
        <f aca="true" t="shared" si="71" ref="C263:N263">SUM(C264,C280,C287)</f>
        <v>0</v>
      </c>
      <c r="D263" s="59">
        <f t="shared" si="71"/>
        <v>2</v>
      </c>
      <c r="E263" s="59">
        <f t="shared" si="71"/>
        <v>64.8</v>
      </c>
      <c r="F263" s="59">
        <f t="shared" si="71"/>
        <v>113.69999999999999</v>
      </c>
      <c r="G263" s="59">
        <f t="shared" si="71"/>
        <v>30.8</v>
      </c>
      <c r="H263" s="59">
        <f t="shared" si="71"/>
        <v>0</v>
      </c>
      <c r="I263" s="59">
        <f t="shared" si="71"/>
        <v>15.4</v>
      </c>
      <c r="J263" s="59">
        <f t="shared" si="71"/>
        <v>178.5</v>
      </c>
      <c r="K263" s="59">
        <f t="shared" si="71"/>
        <v>122.1</v>
      </c>
      <c r="L263" s="59">
        <f t="shared" si="71"/>
        <v>45</v>
      </c>
      <c r="M263" s="59">
        <f t="shared" si="71"/>
        <v>11.4</v>
      </c>
      <c r="N263" s="59">
        <f t="shared" si="71"/>
        <v>0</v>
      </c>
      <c r="O263" s="59"/>
    </row>
    <row r="264" spans="1:15" s="38" customFormat="1" ht="17.25" customHeight="1">
      <c r="A264" s="59" t="s">
        <v>453</v>
      </c>
      <c r="B264" s="59">
        <f>SUM(B265:B266,B267,B270,B273,B274:B275)</f>
        <v>3</v>
      </c>
      <c r="C264" s="59">
        <f aca="true" t="shared" si="72" ref="C264:N264">SUM(C265:C266,C267,C270,C273,C274:C275)</f>
        <v>0</v>
      </c>
      <c r="D264" s="59">
        <f t="shared" si="72"/>
        <v>2</v>
      </c>
      <c r="E264" s="59">
        <f t="shared" si="72"/>
        <v>64.8</v>
      </c>
      <c r="F264" s="59">
        <f t="shared" si="72"/>
        <v>46.8</v>
      </c>
      <c r="G264" s="59">
        <f t="shared" si="72"/>
        <v>0</v>
      </c>
      <c r="H264" s="59">
        <f t="shared" si="72"/>
        <v>0</v>
      </c>
      <c r="I264" s="59">
        <f t="shared" si="72"/>
        <v>0</v>
      </c>
      <c r="J264" s="59">
        <f t="shared" si="72"/>
        <v>111.6</v>
      </c>
      <c r="K264" s="59">
        <f t="shared" si="72"/>
        <v>60.6</v>
      </c>
      <c r="L264" s="59">
        <f t="shared" si="72"/>
        <v>45</v>
      </c>
      <c r="M264" s="59">
        <f t="shared" si="72"/>
        <v>6</v>
      </c>
      <c r="N264" s="59">
        <f t="shared" si="72"/>
        <v>0</v>
      </c>
      <c r="O264" s="59"/>
    </row>
    <row r="265" spans="1:16" s="39" customFormat="1" ht="17.25" customHeight="1">
      <c r="A265" s="25" t="s">
        <v>454</v>
      </c>
      <c r="B265" s="27">
        <v>3</v>
      </c>
      <c r="C265" s="27"/>
      <c r="D265" s="27"/>
      <c r="E265" s="27">
        <v>57.2</v>
      </c>
      <c r="F265" s="27"/>
      <c r="G265" s="27"/>
      <c r="H265" s="27"/>
      <c r="I265" s="27"/>
      <c r="J265" s="27">
        <f>SUM(K265:N265)</f>
        <v>57.2</v>
      </c>
      <c r="K265" s="27">
        <v>12.2</v>
      </c>
      <c r="L265" s="27">
        <v>45</v>
      </c>
      <c r="M265" s="27"/>
      <c r="N265" s="27"/>
      <c r="O265" s="27"/>
      <c r="P265" s="68"/>
    </row>
    <row r="266" spans="1:15" s="38" customFormat="1" ht="17.25" customHeight="1">
      <c r="A266" s="25" t="s">
        <v>455</v>
      </c>
      <c r="B266" s="59">
        <v>0</v>
      </c>
      <c r="C266" s="59">
        <v>0</v>
      </c>
      <c r="D266" s="59">
        <v>0</v>
      </c>
      <c r="E266" s="59">
        <v>0</v>
      </c>
      <c r="F266" s="59">
        <v>4</v>
      </c>
      <c r="G266" s="59">
        <v>0</v>
      </c>
      <c r="H266" s="59">
        <v>0</v>
      </c>
      <c r="I266" s="59">
        <v>0</v>
      </c>
      <c r="J266" s="59">
        <v>4</v>
      </c>
      <c r="K266" s="59">
        <v>4</v>
      </c>
      <c r="L266" s="59">
        <v>0</v>
      </c>
      <c r="M266" s="59">
        <v>0</v>
      </c>
      <c r="N266" s="59">
        <v>0</v>
      </c>
      <c r="O266" s="59"/>
    </row>
    <row r="267" spans="1:15" s="38" customFormat="1" ht="17.25" customHeight="1">
      <c r="A267" s="25" t="s">
        <v>456</v>
      </c>
      <c r="B267" s="59">
        <f>SUM(B268,B269)</f>
        <v>0</v>
      </c>
      <c r="C267" s="59">
        <f aca="true" t="shared" si="73" ref="C267:N267">SUM(C268,C269)</f>
        <v>0</v>
      </c>
      <c r="D267" s="59">
        <f t="shared" si="73"/>
        <v>0</v>
      </c>
      <c r="E267" s="59">
        <f t="shared" si="73"/>
        <v>0</v>
      </c>
      <c r="F267" s="59">
        <f t="shared" si="73"/>
        <v>9.5</v>
      </c>
      <c r="G267" s="59">
        <f t="shared" si="73"/>
        <v>0</v>
      </c>
      <c r="H267" s="59">
        <f t="shared" si="73"/>
        <v>0</v>
      </c>
      <c r="I267" s="59">
        <f t="shared" si="73"/>
        <v>0</v>
      </c>
      <c r="J267" s="59">
        <f t="shared" si="73"/>
        <v>9.5</v>
      </c>
      <c r="K267" s="59">
        <f t="shared" si="73"/>
        <v>9.5</v>
      </c>
      <c r="L267" s="59">
        <f t="shared" si="73"/>
        <v>0</v>
      </c>
      <c r="M267" s="59">
        <f t="shared" si="73"/>
        <v>0</v>
      </c>
      <c r="N267" s="59">
        <f t="shared" si="73"/>
        <v>0</v>
      </c>
      <c r="O267" s="59"/>
    </row>
    <row r="268" spans="1:15" s="38" customFormat="1" ht="17.25" customHeight="1">
      <c r="A268" s="25" t="s">
        <v>457</v>
      </c>
      <c r="B268" s="59">
        <v>0</v>
      </c>
      <c r="C268" s="59">
        <v>0</v>
      </c>
      <c r="D268" s="59">
        <v>0</v>
      </c>
      <c r="E268" s="59">
        <v>0</v>
      </c>
      <c r="F268" s="59">
        <v>8.5</v>
      </c>
      <c r="G268" s="59">
        <v>0</v>
      </c>
      <c r="H268" s="59">
        <v>0</v>
      </c>
      <c r="I268" s="59">
        <v>0</v>
      </c>
      <c r="J268" s="59">
        <v>8.5</v>
      </c>
      <c r="K268" s="59">
        <v>8.5</v>
      </c>
      <c r="L268" s="59">
        <v>0</v>
      </c>
      <c r="M268" s="59">
        <v>0</v>
      </c>
      <c r="N268" s="59">
        <v>0</v>
      </c>
      <c r="O268" s="59"/>
    </row>
    <row r="269" spans="1:15" s="40" customFormat="1" ht="17.25" customHeight="1">
      <c r="A269" s="25" t="s">
        <v>458</v>
      </c>
      <c r="B269" s="27"/>
      <c r="C269" s="27"/>
      <c r="D269" s="27"/>
      <c r="E269" s="27"/>
      <c r="F269" s="27">
        <v>1</v>
      </c>
      <c r="G269" s="27"/>
      <c r="H269" s="27"/>
      <c r="I269" s="27"/>
      <c r="J269" s="27">
        <f>SUM(K269:N269)</f>
        <v>1</v>
      </c>
      <c r="K269" s="27">
        <v>1</v>
      </c>
      <c r="L269" s="27"/>
      <c r="M269" s="27"/>
      <c r="N269" s="27"/>
      <c r="O269" s="27"/>
    </row>
    <row r="270" spans="1:15" s="38" customFormat="1" ht="17.25" customHeight="1">
      <c r="A270" s="25" t="s">
        <v>459</v>
      </c>
      <c r="B270" s="59">
        <f>SUM(B271:B272)</f>
        <v>0</v>
      </c>
      <c r="C270" s="59">
        <f aca="true" t="shared" si="74" ref="C270:N270">SUM(C271:C272)</f>
        <v>0</v>
      </c>
      <c r="D270" s="59">
        <f t="shared" si="74"/>
        <v>0</v>
      </c>
      <c r="E270" s="59">
        <f t="shared" si="74"/>
        <v>0</v>
      </c>
      <c r="F270" s="59">
        <f t="shared" si="74"/>
        <v>4</v>
      </c>
      <c r="G270" s="59">
        <f t="shared" si="74"/>
        <v>0</v>
      </c>
      <c r="H270" s="59">
        <f t="shared" si="74"/>
        <v>0</v>
      </c>
      <c r="I270" s="59">
        <f t="shared" si="74"/>
        <v>0</v>
      </c>
      <c r="J270" s="59">
        <f t="shared" si="74"/>
        <v>4</v>
      </c>
      <c r="K270" s="59">
        <f t="shared" si="74"/>
        <v>4</v>
      </c>
      <c r="L270" s="59">
        <f t="shared" si="74"/>
        <v>0</v>
      </c>
      <c r="M270" s="59">
        <f t="shared" si="74"/>
        <v>0</v>
      </c>
      <c r="N270" s="59">
        <f t="shared" si="74"/>
        <v>0</v>
      </c>
      <c r="O270" s="59"/>
    </row>
    <row r="271" spans="1:15" s="38" customFormat="1" ht="17.25" customHeight="1">
      <c r="A271" s="25" t="s">
        <v>460</v>
      </c>
      <c r="B271" s="59"/>
      <c r="C271" s="59"/>
      <c r="D271" s="59"/>
      <c r="E271" s="59"/>
      <c r="F271" s="59">
        <v>2.5</v>
      </c>
      <c r="G271" s="59"/>
      <c r="H271" s="59"/>
      <c r="I271" s="59"/>
      <c r="J271" s="59">
        <f>SUM(K271:N271)</f>
        <v>2.5</v>
      </c>
      <c r="K271" s="59">
        <v>2.5</v>
      </c>
      <c r="L271" s="59"/>
      <c r="M271" s="59"/>
      <c r="N271" s="59"/>
      <c r="O271" s="59"/>
    </row>
    <row r="272" spans="1:15" s="38" customFormat="1" ht="17.25" customHeight="1">
      <c r="A272" s="25" t="s">
        <v>461</v>
      </c>
      <c r="B272" s="59">
        <v>0</v>
      </c>
      <c r="C272" s="59">
        <v>0</v>
      </c>
      <c r="D272" s="59">
        <v>0</v>
      </c>
      <c r="E272" s="59">
        <v>0</v>
      </c>
      <c r="F272" s="59">
        <v>1.5</v>
      </c>
      <c r="G272" s="59">
        <v>0</v>
      </c>
      <c r="H272" s="59">
        <v>0</v>
      </c>
      <c r="I272" s="59">
        <v>0</v>
      </c>
      <c r="J272" s="59">
        <v>1.5</v>
      </c>
      <c r="K272" s="59">
        <v>1.5</v>
      </c>
      <c r="L272" s="59">
        <v>0</v>
      </c>
      <c r="M272" s="59">
        <v>0</v>
      </c>
      <c r="N272" s="59">
        <v>0</v>
      </c>
      <c r="O272" s="59"/>
    </row>
    <row r="273" spans="1:15" s="38" customFormat="1" ht="17.25" customHeight="1">
      <c r="A273" s="25" t="s">
        <v>462</v>
      </c>
      <c r="B273" s="59">
        <v>0</v>
      </c>
      <c r="C273" s="59">
        <v>0</v>
      </c>
      <c r="D273" s="59">
        <v>0</v>
      </c>
      <c r="E273" s="59">
        <v>0</v>
      </c>
      <c r="F273" s="59">
        <v>8.3</v>
      </c>
      <c r="G273" s="59">
        <v>0</v>
      </c>
      <c r="H273" s="59">
        <v>0</v>
      </c>
      <c r="I273" s="59">
        <v>0</v>
      </c>
      <c r="J273" s="59">
        <v>8.3</v>
      </c>
      <c r="K273" s="59">
        <v>8.3</v>
      </c>
      <c r="L273" s="59">
        <v>0</v>
      </c>
      <c r="M273" s="59">
        <v>0</v>
      </c>
      <c r="N273" s="59">
        <v>0</v>
      </c>
      <c r="O273" s="59"/>
    </row>
    <row r="274" spans="1:15" s="38" customFormat="1" ht="17.25" customHeight="1">
      <c r="A274" s="25" t="s">
        <v>463</v>
      </c>
      <c r="B274" s="59"/>
      <c r="C274" s="59"/>
      <c r="D274" s="59"/>
      <c r="E274" s="59"/>
      <c r="F274" s="59">
        <v>2</v>
      </c>
      <c r="G274" s="59"/>
      <c r="H274" s="59"/>
      <c r="I274" s="59"/>
      <c r="J274" s="59">
        <f>SUM(K274:N274)</f>
        <v>2</v>
      </c>
      <c r="K274" s="59">
        <v>2</v>
      </c>
      <c r="L274" s="59"/>
      <c r="M274" s="59"/>
      <c r="N274" s="59"/>
      <c r="O274" s="59"/>
    </row>
    <row r="275" spans="1:15" s="38" customFormat="1" ht="17.25" customHeight="1">
      <c r="A275" s="25" t="s">
        <v>464</v>
      </c>
      <c r="B275" s="59">
        <f>SUM(B276:B279)</f>
        <v>0</v>
      </c>
      <c r="C275" s="59">
        <f aca="true" t="shared" si="75" ref="C275:N275">SUM(C276:C279)</f>
        <v>0</v>
      </c>
      <c r="D275" s="59">
        <f t="shared" si="75"/>
        <v>2</v>
      </c>
      <c r="E275" s="59">
        <f t="shared" si="75"/>
        <v>7.6</v>
      </c>
      <c r="F275" s="59">
        <f t="shared" si="75"/>
        <v>19</v>
      </c>
      <c r="G275" s="59">
        <f t="shared" si="75"/>
        <v>0</v>
      </c>
      <c r="H275" s="59">
        <f t="shared" si="75"/>
        <v>0</v>
      </c>
      <c r="I275" s="59">
        <f t="shared" si="75"/>
        <v>0</v>
      </c>
      <c r="J275" s="59">
        <f t="shared" si="75"/>
        <v>26.6</v>
      </c>
      <c r="K275" s="59">
        <f t="shared" si="75"/>
        <v>20.6</v>
      </c>
      <c r="L275" s="59">
        <f t="shared" si="75"/>
        <v>0</v>
      </c>
      <c r="M275" s="59">
        <f t="shared" si="75"/>
        <v>6</v>
      </c>
      <c r="N275" s="59">
        <f t="shared" si="75"/>
        <v>0</v>
      </c>
      <c r="O275" s="59"/>
    </row>
    <row r="276" spans="1:16" s="39" customFormat="1" ht="17.25" customHeight="1">
      <c r="A276" s="25" t="s">
        <v>465</v>
      </c>
      <c r="B276" s="27"/>
      <c r="C276" s="27"/>
      <c r="D276" s="27">
        <v>1</v>
      </c>
      <c r="E276" s="27">
        <v>4.6</v>
      </c>
      <c r="F276" s="27"/>
      <c r="G276" s="27"/>
      <c r="H276" s="27"/>
      <c r="I276" s="27"/>
      <c r="J276" s="27">
        <f>SUM(K276:N276)</f>
        <v>4.6</v>
      </c>
      <c r="K276" s="27">
        <v>4.6</v>
      </c>
      <c r="L276" s="27"/>
      <c r="M276" s="27"/>
      <c r="N276" s="27"/>
      <c r="O276" s="27"/>
      <c r="P276" s="68"/>
    </row>
    <row r="277" spans="1:16" s="40" customFormat="1" ht="17.25" customHeight="1">
      <c r="A277" s="25" t="s">
        <v>466</v>
      </c>
      <c r="B277" s="27"/>
      <c r="C277" s="27"/>
      <c r="D277" s="27">
        <v>1</v>
      </c>
      <c r="E277" s="27">
        <v>3</v>
      </c>
      <c r="F277" s="27"/>
      <c r="G277" s="27"/>
      <c r="H277" s="27"/>
      <c r="I277" s="27"/>
      <c r="J277" s="27">
        <f>SUM(K277:N277)</f>
        <v>3</v>
      </c>
      <c r="K277" s="27">
        <v>3</v>
      </c>
      <c r="L277" s="27"/>
      <c r="M277" s="27"/>
      <c r="N277" s="27"/>
      <c r="O277" s="27"/>
      <c r="P277" s="66"/>
    </row>
    <row r="278" spans="1:15" s="38" customFormat="1" ht="17.25" customHeight="1">
      <c r="A278" s="25" t="s">
        <v>467</v>
      </c>
      <c r="B278" s="59"/>
      <c r="C278" s="59"/>
      <c r="D278" s="59"/>
      <c r="E278" s="59"/>
      <c r="F278" s="59">
        <v>18</v>
      </c>
      <c r="G278" s="59"/>
      <c r="H278" s="59"/>
      <c r="I278" s="59"/>
      <c r="J278" s="59">
        <f>SUM(K278:N278)</f>
        <v>18</v>
      </c>
      <c r="K278" s="59">
        <v>12</v>
      </c>
      <c r="L278" s="59"/>
      <c r="M278" s="59">
        <v>6</v>
      </c>
      <c r="N278" s="59"/>
      <c r="O278" s="59"/>
    </row>
    <row r="279" spans="1:15" s="38" customFormat="1" ht="17.25" customHeight="1">
      <c r="A279" s="25" t="s">
        <v>468</v>
      </c>
      <c r="B279" s="59"/>
      <c r="C279" s="59"/>
      <c r="D279" s="59"/>
      <c r="E279" s="59"/>
      <c r="F279" s="59">
        <v>1</v>
      </c>
      <c r="G279" s="59"/>
      <c r="H279" s="59"/>
      <c r="I279" s="59"/>
      <c r="J279" s="59">
        <f>SUM(K279:N279)</f>
        <v>1</v>
      </c>
      <c r="K279" s="59">
        <v>1</v>
      </c>
      <c r="L279" s="59"/>
      <c r="M279" s="59"/>
      <c r="N279" s="59"/>
      <c r="O279" s="59"/>
    </row>
    <row r="280" spans="1:15" s="37" customFormat="1" ht="18" customHeight="1">
      <c r="A280" s="59" t="s">
        <v>469</v>
      </c>
      <c r="B280" s="59">
        <f>SUM(B281:B286)</f>
        <v>0</v>
      </c>
      <c r="C280" s="59">
        <f aca="true" t="shared" si="76" ref="C280:N280">SUM(C281:C286)</f>
        <v>0</v>
      </c>
      <c r="D280" s="59">
        <f t="shared" si="76"/>
        <v>0</v>
      </c>
      <c r="E280" s="59">
        <f t="shared" si="76"/>
        <v>0</v>
      </c>
      <c r="F280" s="59">
        <f t="shared" si="76"/>
        <v>56.9</v>
      </c>
      <c r="G280" s="59">
        <f t="shared" si="76"/>
        <v>30.8</v>
      </c>
      <c r="H280" s="59">
        <f t="shared" si="76"/>
        <v>0</v>
      </c>
      <c r="I280" s="59">
        <f t="shared" si="76"/>
        <v>15.4</v>
      </c>
      <c r="J280" s="59">
        <f t="shared" si="76"/>
        <v>56.9</v>
      </c>
      <c r="K280" s="59">
        <f t="shared" si="76"/>
        <v>56.9</v>
      </c>
      <c r="L280" s="59">
        <f t="shared" si="76"/>
        <v>0</v>
      </c>
      <c r="M280" s="59">
        <f t="shared" si="76"/>
        <v>0</v>
      </c>
      <c r="N280" s="59">
        <f t="shared" si="76"/>
        <v>0</v>
      </c>
      <c r="O280" s="59"/>
    </row>
    <row r="281" spans="1:15" s="37" customFormat="1" ht="18" customHeight="1">
      <c r="A281" s="59" t="s">
        <v>470</v>
      </c>
      <c r="B281" s="59"/>
      <c r="C281" s="59"/>
      <c r="D281" s="59"/>
      <c r="E281" s="59"/>
      <c r="F281" s="59">
        <v>20</v>
      </c>
      <c r="G281" s="59"/>
      <c r="H281" s="59"/>
      <c r="I281" s="59"/>
      <c r="J281" s="59">
        <f aca="true" t="shared" si="77" ref="J281:J286">SUM(K281:N281)</f>
        <v>20</v>
      </c>
      <c r="K281" s="59">
        <v>20</v>
      </c>
      <c r="L281" s="59"/>
      <c r="M281" s="59"/>
      <c r="N281" s="59"/>
      <c r="O281" s="59"/>
    </row>
    <row r="282" spans="1:15" s="37" customFormat="1" ht="18" customHeight="1">
      <c r="A282" s="27" t="s">
        <v>471</v>
      </c>
      <c r="B282" s="59"/>
      <c r="C282" s="59"/>
      <c r="D282" s="59"/>
      <c r="E282" s="59"/>
      <c r="F282" s="59">
        <v>3</v>
      </c>
      <c r="G282" s="59"/>
      <c r="H282" s="59"/>
      <c r="I282" s="59"/>
      <c r="J282" s="59">
        <f t="shared" si="77"/>
        <v>3</v>
      </c>
      <c r="K282" s="59">
        <v>3</v>
      </c>
      <c r="L282" s="59"/>
      <c r="M282" s="59"/>
      <c r="N282" s="59"/>
      <c r="O282" s="59"/>
    </row>
    <row r="283" spans="1:15" s="37" customFormat="1" ht="18" customHeight="1">
      <c r="A283" s="27" t="s">
        <v>472</v>
      </c>
      <c r="B283" s="59"/>
      <c r="C283" s="59"/>
      <c r="D283" s="59"/>
      <c r="E283" s="59"/>
      <c r="F283" s="59">
        <v>2.5</v>
      </c>
      <c r="G283" s="59"/>
      <c r="H283" s="59"/>
      <c r="I283" s="59"/>
      <c r="J283" s="59">
        <f t="shared" si="77"/>
        <v>2.5</v>
      </c>
      <c r="K283" s="59">
        <v>2.5</v>
      </c>
      <c r="L283" s="59"/>
      <c r="M283" s="59"/>
      <c r="N283" s="59"/>
      <c r="O283" s="59"/>
    </row>
    <row r="284" spans="1:15" s="37" customFormat="1" ht="18" customHeight="1">
      <c r="A284" s="27" t="s">
        <v>473</v>
      </c>
      <c r="B284" s="59"/>
      <c r="C284" s="59"/>
      <c r="D284" s="59"/>
      <c r="E284" s="59"/>
      <c r="F284" s="59">
        <v>15</v>
      </c>
      <c r="G284" s="59"/>
      <c r="H284" s="59"/>
      <c r="I284" s="59"/>
      <c r="J284" s="59">
        <f t="shared" si="77"/>
        <v>15</v>
      </c>
      <c r="K284" s="59">
        <v>15</v>
      </c>
      <c r="L284" s="59"/>
      <c r="M284" s="59"/>
      <c r="N284" s="59"/>
      <c r="O284" s="59"/>
    </row>
    <row r="285" spans="1:15" s="37" customFormat="1" ht="18" customHeight="1">
      <c r="A285" s="27" t="s">
        <v>474</v>
      </c>
      <c r="B285" s="59"/>
      <c r="C285" s="59"/>
      <c r="D285" s="59"/>
      <c r="E285" s="59"/>
      <c r="F285" s="59">
        <v>15.4</v>
      </c>
      <c r="G285" s="59">
        <v>30.8</v>
      </c>
      <c r="H285" s="59"/>
      <c r="I285" s="59">
        <v>15.4</v>
      </c>
      <c r="J285" s="59">
        <f t="shared" si="77"/>
        <v>15.4</v>
      </c>
      <c r="K285" s="59">
        <v>15.4</v>
      </c>
      <c r="L285" s="59"/>
      <c r="M285" s="59"/>
      <c r="N285" s="59"/>
      <c r="O285" s="59" t="s">
        <v>475</v>
      </c>
    </row>
    <row r="286" spans="1:15" s="37" customFormat="1" ht="18" customHeight="1">
      <c r="A286" s="27" t="s">
        <v>476</v>
      </c>
      <c r="B286" s="59"/>
      <c r="C286" s="59"/>
      <c r="D286" s="59"/>
      <c r="E286" s="59"/>
      <c r="F286" s="59">
        <v>1</v>
      </c>
      <c r="G286" s="59"/>
      <c r="H286" s="59"/>
      <c r="I286" s="59"/>
      <c r="J286" s="59">
        <f t="shared" si="77"/>
        <v>1</v>
      </c>
      <c r="K286" s="59">
        <v>1</v>
      </c>
      <c r="L286" s="59"/>
      <c r="M286" s="59"/>
      <c r="N286" s="59"/>
      <c r="O286" s="59"/>
    </row>
    <row r="287" spans="1:15" s="37" customFormat="1" ht="18" customHeight="1">
      <c r="A287" s="59" t="s">
        <v>477</v>
      </c>
      <c r="B287" s="59">
        <f>SUM(B288:B289)</f>
        <v>0</v>
      </c>
      <c r="C287" s="59">
        <f aca="true" t="shared" si="78" ref="C287:N287">SUM(C288:C289)</f>
        <v>0</v>
      </c>
      <c r="D287" s="59">
        <f t="shared" si="78"/>
        <v>0</v>
      </c>
      <c r="E287" s="59">
        <f t="shared" si="78"/>
        <v>0</v>
      </c>
      <c r="F287" s="59">
        <f t="shared" si="78"/>
        <v>10</v>
      </c>
      <c r="G287" s="59">
        <f t="shared" si="78"/>
        <v>0</v>
      </c>
      <c r="H287" s="59">
        <f t="shared" si="78"/>
        <v>0</v>
      </c>
      <c r="I287" s="59">
        <f t="shared" si="78"/>
        <v>0</v>
      </c>
      <c r="J287" s="59">
        <f t="shared" si="78"/>
        <v>10</v>
      </c>
      <c r="K287" s="59">
        <f t="shared" si="78"/>
        <v>4.6</v>
      </c>
      <c r="L287" s="59">
        <f t="shared" si="78"/>
        <v>0</v>
      </c>
      <c r="M287" s="59">
        <f t="shared" si="78"/>
        <v>5.4</v>
      </c>
      <c r="N287" s="59">
        <f t="shared" si="78"/>
        <v>0</v>
      </c>
      <c r="O287" s="59"/>
    </row>
    <row r="288" spans="1:15" s="37" customFormat="1" ht="18" customHeight="1">
      <c r="A288" s="59" t="s">
        <v>478</v>
      </c>
      <c r="B288" s="59"/>
      <c r="C288" s="59"/>
      <c r="D288" s="59"/>
      <c r="E288" s="59"/>
      <c r="F288" s="59">
        <v>5.4</v>
      </c>
      <c r="G288" s="59"/>
      <c r="H288" s="59"/>
      <c r="I288" s="59"/>
      <c r="J288" s="59">
        <f>SUM(K288:N288)</f>
        <v>5.4</v>
      </c>
      <c r="K288" s="59"/>
      <c r="L288" s="59"/>
      <c r="M288" s="59">
        <v>5.4</v>
      </c>
      <c r="N288" s="59"/>
      <c r="O288" s="59"/>
    </row>
    <row r="289" spans="1:15" s="37" customFormat="1" ht="18" customHeight="1">
      <c r="A289" s="59" t="s">
        <v>479</v>
      </c>
      <c r="B289" s="59"/>
      <c r="C289" s="59"/>
      <c r="D289" s="59"/>
      <c r="E289" s="59"/>
      <c r="F289" s="59">
        <v>4.6</v>
      </c>
      <c r="G289" s="59"/>
      <c r="H289" s="59"/>
      <c r="I289" s="59"/>
      <c r="J289" s="59">
        <f>SUM(K289:N289)</f>
        <v>4.6</v>
      </c>
      <c r="K289" s="59">
        <v>4.6</v>
      </c>
      <c r="L289" s="59"/>
      <c r="M289" s="59"/>
      <c r="N289" s="59"/>
      <c r="O289" s="59"/>
    </row>
    <row r="290" spans="1:15" s="38" customFormat="1" ht="18" customHeight="1">
      <c r="A290" s="58" t="s">
        <v>480</v>
      </c>
      <c r="B290" s="59">
        <f>SUM(B291,B294)</f>
        <v>1</v>
      </c>
      <c r="C290" s="59">
        <f aca="true" t="shared" si="79" ref="C290:N290">SUM(C291,C294)</f>
        <v>0</v>
      </c>
      <c r="D290" s="59">
        <f t="shared" si="79"/>
        <v>1</v>
      </c>
      <c r="E290" s="59">
        <f t="shared" si="79"/>
        <v>20</v>
      </c>
      <c r="F290" s="59">
        <f t="shared" si="79"/>
        <v>3854.1000000000004</v>
      </c>
      <c r="G290" s="59">
        <f t="shared" si="79"/>
        <v>5598.5</v>
      </c>
      <c r="H290" s="59">
        <f t="shared" si="79"/>
        <v>911.1999999999999</v>
      </c>
      <c r="I290" s="59">
        <f t="shared" si="79"/>
        <v>3496.3</v>
      </c>
      <c r="J290" s="59">
        <f t="shared" si="79"/>
        <v>3874.1000000000004</v>
      </c>
      <c r="K290" s="59">
        <f t="shared" si="79"/>
        <v>312</v>
      </c>
      <c r="L290" s="59">
        <f t="shared" si="79"/>
        <v>15</v>
      </c>
      <c r="M290" s="59">
        <f t="shared" si="79"/>
        <v>3547.1000000000004</v>
      </c>
      <c r="N290" s="59">
        <f t="shared" si="79"/>
        <v>0</v>
      </c>
      <c r="O290" s="59"/>
    </row>
    <row r="291" spans="1:15" s="37" customFormat="1" ht="18" customHeight="1">
      <c r="A291" s="59" t="s">
        <v>481</v>
      </c>
      <c r="B291" s="59">
        <f>SUM(B292:B293)</f>
        <v>1</v>
      </c>
      <c r="C291" s="59">
        <f aca="true" t="shared" si="80" ref="C291:N291">SUM(C292:C293)</f>
        <v>0</v>
      </c>
      <c r="D291" s="59">
        <f t="shared" si="80"/>
        <v>0</v>
      </c>
      <c r="E291" s="59">
        <f t="shared" si="80"/>
        <v>17.1</v>
      </c>
      <c r="F291" s="59">
        <f t="shared" si="80"/>
        <v>3</v>
      </c>
      <c r="G291" s="59">
        <f t="shared" si="80"/>
        <v>0</v>
      </c>
      <c r="H291" s="59">
        <f t="shared" si="80"/>
        <v>0</v>
      </c>
      <c r="I291" s="59">
        <f t="shared" si="80"/>
        <v>0</v>
      </c>
      <c r="J291" s="59">
        <f t="shared" si="80"/>
        <v>20.1</v>
      </c>
      <c r="K291" s="59">
        <f t="shared" si="80"/>
        <v>5.1</v>
      </c>
      <c r="L291" s="59">
        <f t="shared" si="80"/>
        <v>15</v>
      </c>
      <c r="M291" s="59">
        <f t="shared" si="80"/>
        <v>0</v>
      </c>
      <c r="N291" s="59">
        <f t="shared" si="80"/>
        <v>0</v>
      </c>
      <c r="O291" s="59"/>
    </row>
    <row r="292" spans="1:16" s="39" customFormat="1" ht="18" customHeight="1">
      <c r="A292" s="27" t="s">
        <v>482</v>
      </c>
      <c r="B292" s="27">
        <v>1</v>
      </c>
      <c r="C292" s="27"/>
      <c r="D292" s="27"/>
      <c r="E292" s="27">
        <v>17.1</v>
      </c>
      <c r="F292" s="27"/>
      <c r="G292" s="27"/>
      <c r="H292" s="27"/>
      <c r="I292" s="27"/>
      <c r="J292" s="27">
        <f>SUM(K292:N292)</f>
        <v>17.1</v>
      </c>
      <c r="K292" s="27">
        <v>2.1</v>
      </c>
      <c r="L292" s="27">
        <v>15</v>
      </c>
      <c r="M292" s="27"/>
      <c r="N292" s="27"/>
      <c r="O292" s="27"/>
      <c r="P292" s="66"/>
    </row>
    <row r="293" spans="1:15" s="37" customFormat="1" ht="18" customHeight="1">
      <c r="A293" s="59" t="s">
        <v>483</v>
      </c>
      <c r="B293" s="59"/>
      <c r="C293" s="59"/>
      <c r="D293" s="59"/>
      <c r="E293" s="59"/>
      <c r="F293" s="59">
        <v>3</v>
      </c>
      <c r="G293" s="59"/>
      <c r="H293" s="59"/>
      <c r="I293" s="59"/>
      <c r="J293" s="27">
        <f>SUM(K293:N293)</f>
        <v>3</v>
      </c>
      <c r="K293" s="59">
        <v>3</v>
      </c>
      <c r="L293" s="59"/>
      <c r="M293" s="59"/>
      <c r="N293" s="59"/>
      <c r="O293" s="59"/>
    </row>
    <row r="294" spans="1:15" s="37" customFormat="1" ht="18" customHeight="1">
      <c r="A294" s="59" t="s">
        <v>484</v>
      </c>
      <c r="B294" s="59">
        <f>SUM(B295,B300,B319)</f>
        <v>0</v>
      </c>
      <c r="C294" s="59">
        <f aca="true" t="shared" si="81" ref="C294:N294">SUM(C295,C300,C319)</f>
        <v>0</v>
      </c>
      <c r="D294" s="59">
        <f t="shared" si="81"/>
        <v>1</v>
      </c>
      <c r="E294" s="59">
        <f t="shared" si="81"/>
        <v>2.9</v>
      </c>
      <c r="F294" s="59">
        <f t="shared" si="81"/>
        <v>3851.1000000000004</v>
      </c>
      <c r="G294" s="59">
        <f t="shared" si="81"/>
        <v>5598.5</v>
      </c>
      <c r="H294" s="59">
        <f t="shared" si="81"/>
        <v>911.1999999999999</v>
      </c>
      <c r="I294" s="59">
        <f t="shared" si="81"/>
        <v>3496.3</v>
      </c>
      <c r="J294" s="59">
        <f t="shared" si="81"/>
        <v>3854.0000000000005</v>
      </c>
      <c r="K294" s="59">
        <f t="shared" si="81"/>
        <v>306.9</v>
      </c>
      <c r="L294" s="59">
        <f t="shared" si="81"/>
        <v>0</v>
      </c>
      <c r="M294" s="59">
        <f t="shared" si="81"/>
        <v>3547.1000000000004</v>
      </c>
      <c r="N294" s="59">
        <f t="shared" si="81"/>
        <v>0</v>
      </c>
      <c r="O294" s="59"/>
    </row>
    <row r="295" spans="1:15" s="37" customFormat="1" ht="18" customHeight="1">
      <c r="A295" s="59" t="s">
        <v>485</v>
      </c>
      <c r="B295" s="59">
        <f>SUM(B296:B299)</f>
        <v>0</v>
      </c>
      <c r="C295" s="59">
        <f aca="true" t="shared" si="82" ref="C295:N295">SUM(C296:C299)</f>
        <v>0</v>
      </c>
      <c r="D295" s="59">
        <f t="shared" si="82"/>
        <v>1</v>
      </c>
      <c r="E295" s="59">
        <f t="shared" si="82"/>
        <v>2.9</v>
      </c>
      <c r="F295" s="59">
        <f t="shared" si="82"/>
        <v>482</v>
      </c>
      <c r="G295" s="59">
        <f t="shared" si="82"/>
        <v>650</v>
      </c>
      <c r="H295" s="59">
        <f t="shared" si="82"/>
        <v>172</v>
      </c>
      <c r="I295" s="59">
        <f t="shared" si="82"/>
        <v>477</v>
      </c>
      <c r="J295" s="59">
        <f t="shared" si="82"/>
        <v>484.9</v>
      </c>
      <c r="K295" s="59">
        <f t="shared" si="82"/>
        <v>106.9</v>
      </c>
      <c r="L295" s="59">
        <f t="shared" si="82"/>
        <v>0</v>
      </c>
      <c r="M295" s="59">
        <f t="shared" si="82"/>
        <v>378</v>
      </c>
      <c r="N295" s="59">
        <f t="shared" si="82"/>
        <v>0</v>
      </c>
      <c r="O295" s="59"/>
    </row>
    <row r="296" spans="1:15" s="37" customFormat="1" ht="18" customHeight="1">
      <c r="A296" s="59" t="s">
        <v>486</v>
      </c>
      <c r="B296" s="59"/>
      <c r="C296" s="59"/>
      <c r="D296" s="59">
        <v>1</v>
      </c>
      <c r="E296" s="59">
        <v>2.9</v>
      </c>
      <c r="F296" s="59"/>
      <c r="G296" s="59"/>
      <c r="H296" s="59"/>
      <c r="I296" s="59"/>
      <c r="J296" s="59">
        <f>SUM(K296:N296)</f>
        <v>2.9</v>
      </c>
      <c r="K296" s="59">
        <v>2.9</v>
      </c>
      <c r="L296" s="59"/>
      <c r="M296" s="59"/>
      <c r="N296" s="59"/>
      <c r="O296" s="59"/>
    </row>
    <row r="297" spans="1:15" s="37" customFormat="1" ht="18" customHeight="1">
      <c r="A297" s="59" t="s">
        <v>487</v>
      </c>
      <c r="B297" s="59"/>
      <c r="C297" s="59"/>
      <c r="D297" s="59"/>
      <c r="E297" s="59"/>
      <c r="F297" s="59">
        <v>5</v>
      </c>
      <c r="G297" s="59"/>
      <c r="H297" s="59"/>
      <c r="I297" s="59"/>
      <c r="J297" s="59">
        <f>SUM(K297:N297)</f>
        <v>5</v>
      </c>
      <c r="K297" s="59">
        <v>5</v>
      </c>
      <c r="L297" s="59"/>
      <c r="M297" s="59"/>
      <c r="N297" s="59"/>
      <c r="O297" s="59"/>
    </row>
    <row r="298" spans="1:15" s="37" customFormat="1" ht="18" customHeight="1">
      <c r="A298" s="59" t="s">
        <v>488</v>
      </c>
      <c r="B298" s="59"/>
      <c r="C298" s="59"/>
      <c r="D298" s="59"/>
      <c r="E298" s="59"/>
      <c r="F298" s="59">
        <v>10</v>
      </c>
      <c r="G298" s="59">
        <v>20</v>
      </c>
      <c r="H298" s="59">
        <v>10</v>
      </c>
      <c r="I298" s="59">
        <v>10</v>
      </c>
      <c r="J298" s="59">
        <f>SUM(K298:N298)</f>
        <v>10</v>
      </c>
      <c r="K298" s="59">
        <v>10</v>
      </c>
      <c r="L298" s="59"/>
      <c r="M298" s="59"/>
      <c r="N298" s="59"/>
      <c r="O298" s="59"/>
    </row>
    <row r="299" spans="1:15" s="37" customFormat="1" ht="18" customHeight="1">
      <c r="A299" s="59" t="s">
        <v>489</v>
      </c>
      <c r="B299" s="59"/>
      <c r="C299" s="59"/>
      <c r="D299" s="59"/>
      <c r="E299" s="59"/>
      <c r="F299" s="59">
        <v>467</v>
      </c>
      <c r="G299" s="59">
        <v>630</v>
      </c>
      <c r="H299" s="59">
        <v>162</v>
      </c>
      <c r="I299" s="59">
        <v>467</v>
      </c>
      <c r="J299" s="59">
        <f>SUM(K299:N299)</f>
        <v>467</v>
      </c>
      <c r="K299" s="59">
        <v>89</v>
      </c>
      <c r="L299" s="59"/>
      <c r="M299" s="59">
        <v>378</v>
      </c>
      <c r="N299" s="59"/>
      <c r="O299" s="59"/>
    </row>
    <row r="300" spans="1:15" s="37" customFormat="1" ht="18" customHeight="1">
      <c r="A300" s="59" t="s">
        <v>490</v>
      </c>
      <c r="B300" s="59">
        <f>SUM(B301:B318)</f>
        <v>0</v>
      </c>
      <c r="C300" s="59">
        <f aca="true" t="shared" si="83" ref="C300:N300">SUM(C301:C318)</f>
        <v>0</v>
      </c>
      <c r="D300" s="59">
        <f t="shared" si="83"/>
        <v>0</v>
      </c>
      <c r="E300" s="59">
        <f t="shared" si="83"/>
        <v>0</v>
      </c>
      <c r="F300" s="59">
        <f t="shared" si="83"/>
        <v>2713.2000000000003</v>
      </c>
      <c r="G300" s="59">
        <f t="shared" si="83"/>
        <v>3482.6</v>
      </c>
      <c r="H300" s="59">
        <f t="shared" si="83"/>
        <v>681.5999999999999</v>
      </c>
      <c r="I300" s="59">
        <f t="shared" si="83"/>
        <v>2603.2000000000003</v>
      </c>
      <c r="J300" s="59">
        <f t="shared" si="83"/>
        <v>2713.2000000000003</v>
      </c>
      <c r="K300" s="59">
        <f t="shared" si="83"/>
        <v>100</v>
      </c>
      <c r="L300" s="59">
        <f t="shared" si="83"/>
        <v>0</v>
      </c>
      <c r="M300" s="59">
        <f t="shared" si="83"/>
        <v>2613.2000000000003</v>
      </c>
      <c r="N300" s="59">
        <f t="shared" si="83"/>
        <v>0</v>
      </c>
      <c r="O300" s="59"/>
    </row>
    <row r="301" spans="1:15" s="37" customFormat="1" ht="18" customHeight="1">
      <c r="A301" s="59" t="s">
        <v>491</v>
      </c>
      <c r="B301" s="59"/>
      <c r="C301" s="59"/>
      <c r="D301" s="59"/>
      <c r="E301" s="59"/>
      <c r="F301" s="59">
        <v>60</v>
      </c>
      <c r="G301" s="59"/>
      <c r="H301" s="59"/>
      <c r="I301" s="59"/>
      <c r="J301" s="59">
        <f>SUM(K301:N301)</f>
        <v>60</v>
      </c>
      <c r="K301" s="59"/>
      <c r="L301" s="59"/>
      <c r="M301" s="59">
        <v>60</v>
      </c>
      <c r="N301" s="59"/>
      <c r="O301" s="59"/>
    </row>
    <row r="302" spans="1:15" s="37" customFormat="1" ht="18" customHeight="1">
      <c r="A302" s="59" t="s">
        <v>492</v>
      </c>
      <c r="B302" s="59"/>
      <c r="C302" s="59"/>
      <c r="D302" s="59"/>
      <c r="E302" s="59"/>
      <c r="F302" s="59">
        <v>50</v>
      </c>
      <c r="G302" s="59"/>
      <c r="H302" s="59"/>
      <c r="I302" s="59"/>
      <c r="J302" s="59">
        <f aca="true" t="shared" si="84" ref="J302:J318">SUM(K302:N302)</f>
        <v>50</v>
      </c>
      <c r="K302" s="59"/>
      <c r="L302" s="59"/>
      <c r="M302" s="59">
        <v>50</v>
      </c>
      <c r="N302" s="59"/>
      <c r="O302" s="59"/>
    </row>
    <row r="303" spans="1:15" s="37" customFormat="1" ht="18" customHeight="1">
      <c r="A303" s="59" t="s">
        <v>493</v>
      </c>
      <c r="B303" s="59"/>
      <c r="C303" s="59"/>
      <c r="D303" s="59"/>
      <c r="E303" s="59"/>
      <c r="F303" s="59">
        <v>51</v>
      </c>
      <c r="G303" s="59">
        <v>124.4</v>
      </c>
      <c r="H303" s="27">
        <v>61</v>
      </c>
      <c r="I303" s="59">
        <v>51</v>
      </c>
      <c r="J303" s="59">
        <f t="shared" si="84"/>
        <v>51</v>
      </c>
      <c r="K303" s="59"/>
      <c r="L303" s="59"/>
      <c r="M303" s="59">
        <v>51</v>
      </c>
      <c r="N303" s="59"/>
      <c r="O303" s="59"/>
    </row>
    <row r="304" spans="1:15" s="37" customFormat="1" ht="18" customHeight="1">
      <c r="A304" s="59" t="s">
        <v>494</v>
      </c>
      <c r="B304" s="59"/>
      <c r="C304" s="59"/>
      <c r="D304" s="59"/>
      <c r="E304" s="59"/>
      <c r="F304" s="59">
        <v>86.7</v>
      </c>
      <c r="G304" s="59">
        <v>183.8</v>
      </c>
      <c r="H304" s="27">
        <v>82.2</v>
      </c>
      <c r="I304" s="59">
        <v>86.7</v>
      </c>
      <c r="J304" s="59">
        <f t="shared" si="84"/>
        <v>86.7</v>
      </c>
      <c r="K304" s="59"/>
      <c r="L304" s="59"/>
      <c r="M304" s="59">
        <v>86.7</v>
      </c>
      <c r="N304" s="59"/>
      <c r="O304" s="59"/>
    </row>
    <row r="305" spans="1:15" s="37" customFormat="1" ht="18" customHeight="1">
      <c r="A305" s="59" t="s">
        <v>495</v>
      </c>
      <c r="B305" s="59"/>
      <c r="C305" s="59"/>
      <c r="D305" s="59"/>
      <c r="E305" s="59"/>
      <c r="F305" s="59">
        <v>115.1</v>
      </c>
      <c r="G305" s="59">
        <v>303</v>
      </c>
      <c r="H305" s="27">
        <v>157.6</v>
      </c>
      <c r="I305" s="59">
        <v>115.1</v>
      </c>
      <c r="J305" s="59">
        <f t="shared" si="84"/>
        <v>115.1</v>
      </c>
      <c r="K305" s="59"/>
      <c r="L305" s="59"/>
      <c r="M305" s="59">
        <v>115.1</v>
      </c>
      <c r="N305" s="59"/>
      <c r="O305" s="59"/>
    </row>
    <row r="306" spans="1:15" s="37" customFormat="1" ht="18" customHeight="1">
      <c r="A306" s="59" t="s">
        <v>496</v>
      </c>
      <c r="B306" s="59"/>
      <c r="C306" s="59"/>
      <c r="D306" s="59"/>
      <c r="E306" s="59"/>
      <c r="F306" s="59">
        <v>86.7</v>
      </c>
      <c r="G306" s="59">
        <v>241</v>
      </c>
      <c r="H306" s="27">
        <v>130.2</v>
      </c>
      <c r="I306" s="59">
        <v>86.7</v>
      </c>
      <c r="J306" s="59">
        <f t="shared" si="84"/>
        <v>86.7</v>
      </c>
      <c r="K306" s="59"/>
      <c r="L306" s="59"/>
      <c r="M306" s="59">
        <v>86.7</v>
      </c>
      <c r="N306" s="59"/>
      <c r="O306" s="59"/>
    </row>
    <row r="307" spans="1:15" s="37" customFormat="1" ht="18" customHeight="1">
      <c r="A307" s="59" t="s">
        <v>497</v>
      </c>
      <c r="B307" s="59"/>
      <c r="C307" s="59"/>
      <c r="D307" s="59"/>
      <c r="E307" s="59"/>
      <c r="F307" s="59">
        <v>186.7</v>
      </c>
      <c r="G307" s="59">
        <v>250</v>
      </c>
      <c r="H307" s="27">
        <v>38.3</v>
      </c>
      <c r="I307" s="59">
        <v>186.7</v>
      </c>
      <c r="J307" s="59">
        <f t="shared" si="84"/>
        <v>186.7</v>
      </c>
      <c r="K307" s="59"/>
      <c r="L307" s="59"/>
      <c r="M307" s="59">
        <v>186.7</v>
      </c>
      <c r="N307" s="59"/>
      <c r="O307" s="59"/>
    </row>
    <row r="308" spans="1:15" s="37" customFormat="1" ht="18" customHeight="1">
      <c r="A308" s="59" t="s">
        <v>498</v>
      </c>
      <c r="B308" s="59"/>
      <c r="C308" s="59"/>
      <c r="D308" s="59"/>
      <c r="E308" s="59"/>
      <c r="F308" s="59">
        <v>255.1</v>
      </c>
      <c r="G308" s="59">
        <v>350</v>
      </c>
      <c r="H308" s="27">
        <v>59.9</v>
      </c>
      <c r="I308" s="59">
        <v>255.1</v>
      </c>
      <c r="J308" s="59">
        <f t="shared" si="84"/>
        <v>255.1</v>
      </c>
      <c r="K308" s="59"/>
      <c r="L308" s="59"/>
      <c r="M308" s="59">
        <v>255.1</v>
      </c>
      <c r="N308" s="59"/>
      <c r="O308" s="59"/>
    </row>
    <row r="309" spans="1:15" s="37" customFormat="1" ht="18" customHeight="1">
      <c r="A309" s="59" t="s">
        <v>499</v>
      </c>
      <c r="B309" s="59"/>
      <c r="C309" s="59"/>
      <c r="D309" s="59"/>
      <c r="E309" s="59"/>
      <c r="F309" s="59">
        <v>234.9</v>
      </c>
      <c r="G309" s="59">
        <v>400</v>
      </c>
      <c r="H309" s="27">
        <v>125.1</v>
      </c>
      <c r="I309" s="59">
        <v>234.9</v>
      </c>
      <c r="J309" s="59">
        <f t="shared" si="84"/>
        <v>234.9</v>
      </c>
      <c r="K309" s="59"/>
      <c r="L309" s="59"/>
      <c r="M309" s="59">
        <v>234.9</v>
      </c>
      <c r="N309" s="59"/>
      <c r="O309" s="59"/>
    </row>
    <row r="310" spans="1:15" s="37" customFormat="1" ht="18" customHeight="1">
      <c r="A310" s="59" t="s">
        <v>500</v>
      </c>
      <c r="B310" s="59"/>
      <c r="C310" s="59"/>
      <c r="D310" s="59"/>
      <c r="E310" s="59"/>
      <c r="F310" s="59">
        <v>388</v>
      </c>
      <c r="G310" s="59">
        <v>388</v>
      </c>
      <c r="H310" s="27">
        <v>0</v>
      </c>
      <c r="I310" s="59">
        <v>388</v>
      </c>
      <c r="J310" s="59">
        <f t="shared" si="84"/>
        <v>388</v>
      </c>
      <c r="K310" s="59"/>
      <c r="L310" s="59"/>
      <c r="M310" s="59">
        <v>388</v>
      </c>
      <c r="N310" s="59"/>
      <c r="O310" s="59"/>
    </row>
    <row r="311" spans="1:15" s="37" customFormat="1" ht="18" customHeight="1">
      <c r="A311" s="59" t="s">
        <v>501</v>
      </c>
      <c r="B311" s="59"/>
      <c r="C311" s="59"/>
      <c r="D311" s="59"/>
      <c r="E311" s="59"/>
      <c r="F311" s="59">
        <v>131</v>
      </c>
      <c r="G311" s="59">
        <v>131</v>
      </c>
      <c r="H311" s="27">
        <v>0</v>
      </c>
      <c r="I311" s="59">
        <v>131</v>
      </c>
      <c r="J311" s="59">
        <f t="shared" si="84"/>
        <v>131</v>
      </c>
      <c r="K311" s="59"/>
      <c r="L311" s="59"/>
      <c r="M311" s="59">
        <v>131</v>
      </c>
      <c r="N311" s="59"/>
      <c r="O311" s="59"/>
    </row>
    <row r="312" spans="1:15" s="37" customFormat="1" ht="18" customHeight="1">
      <c r="A312" s="59" t="s">
        <v>502</v>
      </c>
      <c r="B312" s="59"/>
      <c r="C312" s="59"/>
      <c r="D312" s="59"/>
      <c r="E312" s="59"/>
      <c r="F312" s="59">
        <v>160.5</v>
      </c>
      <c r="G312" s="59">
        <v>160.5</v>
      </c>
      <c r="H312" s="27">
        <v>0</v>
      </c>
      <c r="I312" s="59">
        <v>160.5</v>
      </c>
      <c r="J312" s="59">
        <f t="shared" si="84"/>
        <v>160.5</v>
      </c>
      <c r="K312" s="59"/>
      <c r="L312" s="59"/>
      <c r="M312" s="59">
        <v>160.5</v>
      </c>
      <c r="N312" s="59"/>
      <c r="O312" s="59"/>
    </row>
    <row r="313" spans="1:15" s="37" customFormat="1" ht="18" customHeight="1">
      <c r="A313" s="59" t="s">
        <v>503</v>
      </c>
      <c r="B313" s="59"/>
      <c r="C313" s="59"/>
      <c r="D313" s="59"/>
      <c r="E313" s="59"/>
      <c r="F313" s="59">
        <v>117.6</v>
      </c>
      <c r="G313" s="59">
        <v>161</v>
      </c>
      <c r="H313" s="27">
        <v>27.3</v>
      </c>
      <c r="I313" s="59">
        <v>117.6</v>
      </c>
      <c r="J313" s="59">
        <f t="shared" si="84"/>
        <v>117.6</v>
      </c>
      <c r="K313" s="59"/>
      <c r="L313" s="59"/>
      <c r="M313" s="59">
        <v>117.6</v>
      </c>
      <c r="N313" s="59"/>
      <c r="O313" s="59"/>
    </row>
    <row r="314" spans="1:15" s="37" customFormat="1" ht="18" customHeight="1">
      <c r="A314" s="59" t="s">
        <v>504</v>
      </c>
      <c r="B314" s="59"/>
      <c r="C314" s="59"/>
      <c r="D314" s="59"/>
      <c r="E314" s="59"/>
      <c r="F314" s="59">
        <v>88</v>
      </c>
      <c r="G314" s="59">
        <v>88</v>
      </c>
      <c r="H314" s="27">
        <v>0</v>
      </c>
      <c r="I314" s="59">
        <v>88</v>
      </c>
      <c r="J314" s="59">
        <f t="shared" si="84"/>
        <v>88</v>
      </c>
      <c r="K314" s="59"/>
      <c r="L314" s="59"/>
      <c r="M314" s="59">
        <v>88</v>
      </c>
      <c r="N314" s="59"/>
      <c r="O314" s="59"/>
    </row>
    <row r="315" spans="1:15" s="37" customFormat="1" ht="18" customHeight="1">
      <c r="A315" s="59" t="s">
        <v>505</v>
      </c>
      <c r="B315" s="59"/>
      <c r="C315" s="59"/>
      <c r="D315" s="59"/>
      <c r="E315" s="59"/>
      <c r="F315" s="59">
        <v>154.7</v>
      </c>
      <c r="G315" s="59">
        <v>154.7</v>
      </c>
      <c r="H315" s="27">
        <v>0</v>
      </c>
      <c r="I315" s="59">
        <v>154.7</v>
      </c>
      <c r="J315" s="59">
        <f t="shared" si="84"/>
        <v>154.7</v>
      </c>
      <c r="K315" s="59"/>
      <c r="L315" s="59"/>
      <c r="M315" s="59">
        <v>154.7</v>
      </c>
      <c r="N315" s="59"/>
      <c r="O315" s="59"/>
    </row>
    <row r="316" spans="1:15" s="37" customFormat="1" ht="18" customHeight="1">
      <c r="A316" s="59" t="s">
        <v>506</v>
      </c>
      <c r="B316" s="59"/>
      <c r="C316" s="59"/>
      <c r="D316" s="59"/>
      <c r="E316" s="59"/>
      <c r="F316" s="59">
        <v>267.9</v>
      </c>
      <c r="G316" s="59">
        <v>267.9</v>
      </c>
      <c r="H316" s="27">
        <v>0</v>
      </c>
      <c r="I316" s="59">
        <v>267.9</v>
      </c>
      <c r="J316" s="59">
        <f t="shared" si="84"/>
        <v>267.9</v>
      </c>
      <c r="K316" s="59"/>
      <c r="L316" s="59"/>
      <c r="M316" s="59">
        <v>267.9</v>
      </c>
      <c r="N316" s="59"/>
      <c r="O316" s="59"/>
    </row>
    <row r="317" spans="1:15" s="37" customFormat="1" ht="18" customHeight="1">
      <c r="A317" s="59" t="s">
        <v>507</v>
      </c>
      <c r="B317" s="59"/>
      <c r="C317" s="59"/>
      <c r="D317" s="59"/>
      <c r="E317" s="59"/>
      <c r="F317" s="59">
        <v>179.3</v>
      </c>
      <c r="G317" s="59">
        <v>179.3</v>
      </c>
      <c r="H317" s="27">
        <v>0</v>
      </c>
      <c r="I317" s="59">
        <v>179.3</v>
      </c>
      <c r="J317" s="59">
        <f t="shared" si="84"/>
        <v>179.3</v>
      </c>
      <c r="K317" s="59"/>
      <c r="L317" s="59"/>
      <c r="M317" s="59">
        <v>179.3</v>
      </c>
      <c r="N317" s="59"/>
      <c r="O317" s="59"/>
    </row>
    <row r="318" spans="1:15" s="37" customFormat="1" ht="18" customHeight="1">
      <c r="A318" s="59" t="s">
        <v>508</v>
      </c>
      <c r="B318" s="59"/>
      <c r="C318" s="59"/>
      <c r="D318" s="59"/>
      <c r="E318" s="59"/>
      <c r="F318" s="59">
        <v>100</v>
      </c>
      <c r="G318" s="59">
        <v>100</v>
      </c>
      <c r="H318" s="27"/>
      <c r="I318" s="59">
        <v>100</v>
      </c>
      <c r="J318" s="59">
        <f t="shared" si="84"/>
        <v>100</v>
      </c>
      <c r="K318" s="59">
        <v>100</v>
      </c>
      <c r="L318" s="59"/>
      <c r="M318" s="59"/>
      <c r="N318" s="59"/>
      <c r="O318" s="59" t="s">
        <v>367</v>
      </c>
    </row>
    <row r="319" spans="1:15" s="37" customFormat="1" ht="18" customHeight="1">
      <c r="A319" s="59" t="s">
        <v>509</v>
      </c>
      <c r="B319" s="59">
        <f>SUM(B320:B325)</f>
        <v>0</v>
      </c>
      <c r="C319" s="59">
        <f aca="true" t="shared" si="85" ref="C319:N319">SUM(C320:C325)</f>
        <v>0</v>
      </c>
      <c r="D319" s="59">
        <f t="shared" si="85"/>
        <v>0</v>
      </c>
      <c r="E319" s="59">
        <f t="shared" si="85"/>
        <v>0</v>
      </c>
      <c r="F319" s="59">
        <f t="shared" si="85"/>
        <v>655.9000000000001</v>
      </c>
      <c r="G319" s="59">
        <f t="shared" si="85"/>
        <v>1465.9</v>
      </c>
      <c r="H319" s="59">
        <f t="shared" si="85"/>
        <v>57.6</v>
      </c>
      <c r="I319" s="59">
        <f t="shared" si="85"/>
        <v>416.1</v>
      </c>
      <c r="J319" s="59">
        <f t="shared" si="85"/>
        <v>655.9000000000001</v>
      </c>
      <c r="K319" s="59">
        <f t="shared" si="85"/>
        <v>100</v>
      </c>
      <c r="L319" s="59">
        <f t="shared" si="85"/>
        <v>0</v>
      </c>
      <c r="M319" s="59">
        <f t="shared" si="85"/>
        <v>555.9000000000001</v>
      </c>
      <c r="N319" s="59">
        <f t="shared" si="85"/>
        <v>0</v>
      </c>
      <c r="O319" s="59"/>
    </row>
    <row r="320" spans="1:15" s="39" customFormat="1" ht="18" customHeight="1">
      <c r="A320" s="27" t="s">
        <v>510</v>
      </c>
      <c r="B320" s="27"/>
      <c r="C320" s="27"/>
      <c r="D320" s="27"/>
      <c r="E320" s="27"/>
      <c r="F320" s="27">
        <v>81.4</v>
      </c>
      <c r="G320" s="27">
        <v>271.2</v>
      </c>
      <c r="H320" s="27"/>
      <c r="I320" s="27">
        <v>81.4</v>
      </c>
      <c r="J320" s="27">
        <f aca="true" t="shared" si="86" ref="J320:J325">SUM(K320:N320)</f>
        <v>81.4</v>
      </c>
      <c r="K320" s="27"/>
      <c r="L320" s="27"/>
      <c r="M320" s="27">
        <v>81.4</v>
      </c>
      <c r="N320" s="27"/>
      <c r="O320" s="27"/>
    </row>
    <row r="321" spans="1:15" s="39" customFormat="1" ht="18" customHeight="1">
      <c r="A321" s="27" t="s">
        <v>511</v>
      </c>
      <c r="B321" s="27"/>
      <c r="C321" s="27"/>
      <c r="D321" s="27"/>
      <c r="E321" s="27"/>
      <c r="F321" s="27">
        <v>57.6</v>
      </c>
      <c r="G321" s="27">
        <v>192</v>
      </c>
      <c r="H321" s="27">
        <v>57.6</v>
      </c>
      <c r="I321" s="27">
        <v>57.6</v>
      </c>
      <c r="J321" s="27">
        <f t="shared" si="86"/>
        <v>57.6</v>
      </c>
      <c r="K321" s="27"/>
      <c r="L321" s="27"/>
      <c r="M321" s="27">
        <v>57.6</v>
      </c>
      <c r="N321" s="27"/>
      <c r="O321" s="27"/>
    </row>
    <row r="322" spans="1:15" s="39" customFormat="1" ht="18" customHeight="1">
      <c r="A322" s="27" t="s">
        <v>512</v>
      </c>
      <c r="B322" s="27"/>
      <c r="C322" s="27"/>
      <c r="D322" s="27"/>
      <c r="E322" s="27"/>
      <c r="F322" s="27">
        <v>117.1</v>
      </c>
      <c r="G322" s="27">
        <v>390.2</v>
      </c>
      <c r="H322" s="27"/>
      <c r="I322" s="27">
        <v>117.1</v>
      </c>
      <c r="J322" s="27">
        <f t="shared" si="86"/>
        <v>117.1</v>
      </c>
      <c r="K322" s="27"/>
      <c r="L322" s="27"/>
      <c r="M322" s="27">
        <v>117.1</v>
      </c>
      <c r="N322" s="27"/>
      <c r="O322" s="27"/>
    </row>
    <row r="323" spans="1:15" s="39" customFormat="1" ht="18" customHeight="1">
      <c r="A323" s="27" t="s">
        <v>513</v>
      </c>
      <c r="B323" s="27"/>
      <c r="C323" s="27"/>
      <c r="D323" s="27"/>
      <c r="E323" s="27"/>
      <c r="F323" s="27">
        <v>239.8</v>
      </c>
      <c r="G323" s="27">
        <v>400</v>
      </c>
      <c r="H323" s="27"/>
      <c r="I323" s="27"/>
      <c r="J323" s="27">
        <f t="shared" si="86"/>
        <v>239.8</v>
      </c>
      <c r="K323" s="27"/>
      <c r="L323" s="27"/>
      <c r="M323" s="27">
        <v>239.8</v>
      </c>
      <c r="N323" s="27"/>
      <c r="O323" s="27" t="s">
        <v>367</v>
      </c>
    </row>
    <row r="324" spans="1:15" s="37" customFormat="1" ht="18" customHeight="1">
      <c r="A324" s="59" t="s">
        <v>514</v>
      </c>
      <c r="B324" s="59"/>
      <c r="C324" s="59"/>
      <c r="D324" s="59"/>
      <c r="E324" s="59"/>
      <c r="F324" s="59">
        <v>100</v>
      </c>
      <c r="G324" s="59">
        <v>100</v>
      </c>
      <c r="H324" s="27"/>
      <c r="I324" s="59">
        <v>100</v>
      </c>
      <c r="J324" s="59">
        <f t="shared" si="86"/>
        <v>100</v>
      </c>
      <c r="K324" s="59">
        <v>100</v>
      </c>
      <c r="L324" s="59"/>
      <c r="M324" s="59"/>
      <c r="N324" s="59"/>
      <c r="O324" s="59"/>
    </row>
    <row r="325" spans="1:15" s="39" customFormat="1" ht="18" customHeight="1">
      <c r="A325" s="27" t="s">
        <v>515</v>
      </c>
      <c r="B325" s="27"/>
      <c r="C325" s="27"/>
      <c r="D325" s="27"/>
      <c r="E325" s="27"/>
      <c r="F325" s="27">
        <v>60</v>
      </c>
      <c r="G325" s="27">
        <v>112.5</v>
      </c>
      <c r="H325" s="27"/>
      <c r="I325" s="27">
        <v>60</v>
      </c>
      <c r="J325" s="27">
        <f t="shared" si="86"/>
        <v>60</v>
      </c>
      <c r="K325" s="27"/>
      <c r="L325" s="27"/>
      <c r="M325" s="27">
        <v>60</v>
      </c>
      <c r="N325" s="27"/>
      <c r="O325" s="27"/>
    </row>
    <row r="326" spans="1:15" s="38" customFormat="1" ht="18" customHeight="1">
      <c r="A326" s="57" t="s">
        <v>516</v>
      </c>
      <c r="B326" s="59">
        <f>SUM(B327,B331,B336,B339,B350,B374,B390,B394,B397)</f>
        <v>0</v>
      </c>
      <c r="C326" s="59">
        <f aca="true" t="shared" si="87" ref="C326:N326">SUM(C327,C331,C336,C339,C350,C374,C390,C394,C397)</f>
        <v>0</v>
      </c>
      <c r="D326" s="59">
        <f t="shared" si="87"/>
        <v>15</v>
      </c>
      <c r="E326" s="59">
        <f t="shared" si="87"/>
        <v>81.6</v>
      </c>
      <c r="F326" s="59">
        <f t="shared" si="87"/>
        <v>8413</v>
      </c>
      <c r="G326" s="59">
        <f t="shared" si="87"/>
        <v>7263</v>
      </c>
      <c r="H326" s="59">
        <f t="shared" si="87"/>
        <v>1041</v>
      </c>
      <c r="I326" s="59">
        <f t="shared" si="87"/>
        <v>5250</v>
      </c>
      <c r="J326" s="59">
        <f t="shared" si="87"/>
        <v>8494.6</v>
      </c>
      <c r="K326" s="59">
        <f t="shared" si="87"/>
        <v>3194.6</v>
      </c>
      <c r="L326" s="59">
        <f t="shared" si="87"/>
        <v>1950</v>
      </c>
      <c r="M326" s="59">
        <f t="shared" si="87"/>
        <v>3295</v>
      </c>
      <c r="N326" s="59">
        <f t="shared" si="87"/>
        <v>55</v>
      </c>
      <c r="O326" s="59"/>
    </row>
    <row r="327" spans="1:15" s="37" customFormat="1" ht="18" customHeight="1">
      <c r="A327" s="59" t="s">
        <v>517</v>
      </c>
      <c r="B327" s="59">
        <f>SUM(B328:B330)</f>
        <v>0</v>
      </c>
      <c r="C327" s="59">
        <f aca="true" t="shared" si="88" ref="C327:N327">SUM(C328:C330)</f>
        <v>0</v>
      </c>
      <c r="D327" s="59">
        <f t="shared" si="88"/>
        <v>13</v>
      </c>
      <c r="E327" s="59">
        <f t="shared" si="88"/>
        <v>72</v>
      </c>
      <c r="F327" s="59">
        <f t="shared" si="88"/>
        <v>3</v>
      </c>
      <c r="G327" s="59">
        <f t="shared" si="88"/>
        <v>0</v>
      </c>
      <c r="H327" s="59">
        <f t="shared" si="88"/>
        <v>0</v>
      </c>
      <c r="I327" s="59">
        <f t="shared" si="88"/>
        <v>0</v>
      </c>
      <c r="J327" s="59">
        <f t="shared" si="88"/>
        <v>75</v>
      </c>
      <c r="K327" s="59">
        <f t="shared" si="88"/>
        <v>75</v>
      </c>
      <c r="L327" s="59">
        <f t="shared" si="88"/>
        <v>0</v>
      </c>
      <c r="M327" s="59">
        <f t="shared" si="88"/>
        <v>0</v>
      </c>
      <c r="N327" s="59">
        <f t="shared" si="88"/>
        <v>0</v>
      </c>
      <c r="O327" s="59"/>
    </row>
    <row r="328" spans="1:16" s="39" customFormat="1" ht="18" customHeight="1">
      <c r="A328" s="27" t="s">
        <v>518</v>
      </c>
      <c r="B328" s="27"/>
      <c r="C328" s="27"/>
      <c r="D328" s="27">
        <v>12</v>
      </c>
      <c r="E328" s="27">
        <v>69.1</v>
      </c>
      <c r="F328" s="27"/>
      <c r="G328" s="27"/>
      <c r="H328" s="27"/>
      <c r="I328" s="27"/>
      <c r="J328" s="27">
        <f>SUM(K328:N328)</f>
        <v>69.1</v>
      </c>
      <c r="K328" s="27">
        <v>69.1</v>
      </c>
      <c r="L328" s="27"/>
      <c r="M328" s="27"/>
      <c r="N328" s="27"/>
      <c r="O328" s="27"/>
      <c r="P328" s="66"/>
    </row>
    <row r="329" spans="1:16" s="39" customFormat="1" ht="18" customHeight="1">
      <c r="A329" s="27" t="s">
        <v>519</v>
      </c>
      <c r="B329" s="27"/>
      <c r="C329" s="27"/>
      <c r="D329" s="27">
        <v>1</v>
      </c>
      <c r="E329" s="27">
        <v>2.9</v>
      </c>
      <c r="F329" s="27"/>
      <c r="G329" s="27"/>
      <c r="H329" s="27"/>
      <c r="I329" s="27"/>
      <c r="J329" s="27">
        <f>SUM(K329:N329)</f>
        <v>2.9</v>
      </c>
      <c r="K329" s="27">
        <v>2.9</v>
      </c>
      <c r="L329" s="27"/>
      <c r="M329" s="27"/>
      <c r="N329" s="27"/>
      <c r="O329" s="27"/>
      <c r="P329" s="66"/>
    </row>
    <row r="330" spans="1:15" s="37" customFormat="1" ht="18" customHeight="1">
      <c r="A330" s="59" t="s">
        <v>520</v>
      </c>
      <c r="B330" s="59"/>
      <c r="C330" s="59"/>
      <c r="D330" s="59"/>
      <c r="E330" s="59"/>
      <c r="F330" s="59">
        <v>3</v>
      </c>
      <c r="G330" s="59"/>
      <c r="H330" s="59"/>
      <c r="I330" s="59"/>
      <c r="J330" s="59">
        <f>SUM(K330:N330)</f>
        <v>3</v>
      </c>
      <c r="K330" s="59">
        <v>3</v>
      </c>
      <c r="L330" s="59"/>
      <c r="M330" s="59"/>
      <c r="N330" s="59"/>
      <c r="O330" s="59"/>
    </row>
    <row r="331" spans="1:15" s="37" customFormat="1" ht="18" customHeight="1">
      <c r="A331" s="59" t="s">
        <v>521</v>
      </c>
      <c r="B331" s="59">
        <f>SUM(B332:B335)</f>
        <v>0</v>
      </c>
      <c r="C331" s="59">
        <f aca="true" t="shared" si="89" ref="C331:N331">SUM(C332:C335)</f>
        <v>0</v>
      </c>
      <c r="D331" s="59">
        <f t="shared" si="89"/>
        <v>0</v>
      </c>
      <c r="E331" s="59">
        <f t="shared" si="89"/>
        <v>0</v>
      </c>
      <c r="F331" s="59">
        <f t="shared" si="89"/>
        <v>130</v>
      </c>
      <c r="G331" s="59">
        <f t="shared" si="89"/>
        <v>0</v>
      </c>
      <c r="H331" s="59">
        <f t="shared" si="89"/>
        <v>0</v>
      </c>
      <c r="I331" s="59">
        <f t="shared" si="89"/>
        <v>0</v>
      </c>
      <c r="J331" s="59">
        <f t="shared" si="89"/>
        <v>130</v>
      </c>
      <c r="K331" s="59">
        <f t="shared" si="89"/>
        <v>130</v>
      </c>
      <c r="L331" s="59">
        <f t="shared" si="89"/>
        <v>0</v>
      </c>
      <c r="M331" s="59">
        <f t="shared" si="89"/>
        <v>0</v>
      </c>
      <c r="N331" s="59">
        <f t="shared" si="89"/>
        <v>0</v>
      </c>
      <c r="O331" s="59"/>
    </row>
    <row r="332" spans="1:15" s="37" customFormat="1" ht="18" customHeight="1">
      <c r="A332" s="59" t="s">
        <v>522</v>
      </c>
      <c r="B332" s="59"/>
      <c r="C332" s="59"/>
      <c r="D332" s="59"/>
      <c r="E332" s="59"/>
      <c r="F332" s="59">
        <v>50</v>
      </c>
      <c r="G332" s="59"/>
      <c r="H332" s="59"/>
      <c r="I332" s="59"/>
      <c r="J332" s="59">
        <f>SUM(K332:N332)</f>
        <v>50</v>
      </c>
      <c r="K332" s="59">
        <v>50</v>
      </c>
      <c r="L332" s="59"/>
      <c r="M332" s="59"/>
      <c r="N332" s="59"/>
      <c r="O332" s="59"/>
    </row>
    <row r="333" spans="1:15" s="37" customFormat="1" ht="18" customHeight="1">
      <c r="A333" s="59" t="s">
        <v>523</v>
      </c>
      <c r="B333" s="59"/>
      <c r="C333" s="59"/>
      <c r="D333" s="59"/>
      <c r="E333" s="59"/>
      <c r="F333" s="59">
        <v>15</v>
      </c>
      <c r="G333" s="59"/>
      <c r="H333" s="59"/>
      <c r="I333" s="59"/>
      <c r="J333" s="59">
        <f>SUM(K333:N333)</f>
        <v>15</v>
      </c>
      <c r="K333" s="59">
        <v>15</v>
      </c>
      <c r="L333" s="59"/>
      <c r="M333" s="59"/>
      <c r="N333" s="59"/>
      <c r="O333" s="59"/>
    </row>
    <row r="334" spans="1:15" s="37" customFormat="1" ht="18" customHeight="1">
      <c r="A334" s="59" t="s">
        <v>524</v>
      </c>
      <c r="B334" s="59"/>
      <c r="C334" s="59"/>
      <c r="D334" s="59"/>
      <c r="E334" s="59"/>
      <c r="F334" s="59">
        <v>5</v>
      </c>
      <c r="G334" s="59"/>
      <c r="H334" s="59"/>
      <c r="I334" s="59"/>
      <c r="J334" s="59">
        <f>SUM(K334:N334)</f>
        <v>5</v>
      </c>
      <c r="K334" s="59">
        <v>5</v>
      </c>
      <c r="L334" s="59"/>
      <c r="M334" s="59"/>
      <c r="N334" s="59"/>
      <c r="O334" s="59"/>
    </row>
    <row r="335" spans="1:15" s="37" customFormat="1" ht="18" customHeight="1">
      <c r="A335" s="59" t="s">
        <v>525</v>
      </c>
      <c r="B335" s="59"/>
      <c r="C335" s="59"/>
      <c r="D335" s="59"/>
      <c r="E335" s="59"/>
      <c r="F335" s="59">
        <v>60</v>
      </c>
      <c r="G335" s="59"/>
      <c r="H335" s="59"/>
      <c r="I335" s="59"/>
      <c r="J335" s="59">
        <f>SUM(K335:N335)</f>
        <v>60</v>
      </c>
      <c r="K335" s="59">
        <v>60</v>
      </c>
      <c r="L335" s="59"/>
      <c r="M335" s="59"/>
      <c r="N335" s="59"/>
      <c r="O335" s="59"/>
    </row>
    <row r="336" spans="1:15" s="37" customFormat="1" ht="18" customHeight="1">
      <c r="A336" s="59" t="s">
        <v>526</v>
      </c>
      <c r="B336" s="59">
        <f>SUM(B337:B338)</f>
        <v>0</v>
      </c>
      <c r="C336" s="59">
        <f aca="true" t="shared" si="90" ref="C336:N336">SUM(C337:C338)</f>
        <v>0</v>
      </c>
      <c r="D336" s="59">
        <f t="shared" si="90"/>
        <v>0</v>
      </c>
      <c r="E336" s="59">
        <f t="shared" si="90"/>
        <v>0</v>
      </c>
      <c r="F336" s="59">
        <f t="shared" si="90"/>
        <v>300</v>
      </c>
      <c r="G336" s="59">
        <f t="shared" si="90"/>
        <v>0</v>
      </c>
      <c r="H336" s="59">
        <f t="shared" si="90"/>
        <v>0</v>
      </c>
      <c r="I336" s="59">
        <f t="shared" si="90"/>
        <v>0</v>
      </c>
      <c r="J336" s="59">
        <f t="shared" si="90"/>
        <v>300</v>
      </c>
      <c r="K336" s="59">
        <f t="shared" si="90"/>
        <v>300</v>
      </c>
      <c r="L336" s="59">
        <f t="shared" si="90"/>
        <v>0</v>
      </c>
      <c r="M336" s="59">
        <f t="shared" si="90"/>
        <v>0</v>
      </c>
      <c r="N336" s="59">
        <f t="shared" si="90"/>
        <v>0</v>
      </c>
      <c r="O336" s="59"/>
    </row>
    <row r="337" spans="1:15" s="37" customFormat="1" ht="18" customHeight="1">
      <c r="A337" s="59" t="s">
        <v>527</v>
      </c>
      <c r="B337" s="59"/>
      <c r="C337" s="59"/>
      <c r="D337" s="59"/>
      <c r="E337" s="59"/>
      <c r="F337" s="59">
        <v>100</v>
      </c>
      <c r="G337" s="59"/>
      <c r="H337" s="59"/>
      <c r="I337" s="59"/>
      <c r="J337" s="59">
        <f>SUM(K337:N337)</f>
        <v>100</v>
      </c>
      <c r="K337" s="59">
        <v>100</v>
      </c>
      <c r="L337" s="59"/>
      <c r="M337" s="59"/>
      <c r="N337" s="59"/>
      <c r="O337" s="59"/>
    </row>
    <row r="338" spans="1:15" s="37" customFormat="1" ht="18" customHeight="1">
      <c r="A338" s="59" t="s">
        <v>528</v>
      </c>
      <c r="B338" s="59"/>
      <c r="C338" s="59"/>
      <c r="D338" s="59"/>
      <c r="E338" s="59"/>
      <c r="F338" s="59">
        <v>200</v>
      </c>
      <c r="G338" s="59"/>
      <c r="H338" s="59"/>
      <c r="I338" s="59"/>
      <c r="J338" s="59">
        <f>SUM(K338:N338)</f>
        <v>200</v>
      </c>
      <c r="K338" s="59">
        <v>200</v>
      </c>
      <c r="L338" s="59"/>
      <c r="M338" s="59"/>
      <c r="N338" s="59"/>
      <c r="O338" s="59"/>
    </row>
    <row r="339" spans="1:15" s="37" customFormat="1" ht="18" customHeight="1">
      <c r="A339" s="59" t="s">
        <v>529</v>
      </c>
      <c r="B339" s="59">
        <f>SUM(B340,B345,B349)</f>
        <v>0</v>
      </c>
      <c r="C339" s="59">
        <f aca="true" t="shared" si="91" ref="C339:N339">SUM(C340,C345,C349)</f>
        <v>0</v>
      </c>
      <c r="D339" s="59">
        <f t="shared" si="91"/>
        <v>1</v>
      </c>
      <c r="E339" s="59">
        <f t="shared" si="91"/>
        <v>4</v>
      </c>
      <c r="F339" s="59">
        <f t="shared" si="91"/>
        <v>368</v>
      </c>
      <c r="G339" s="59">
        <f t="shared" si="91"/>
        <v>0</v>
      </c>
      <c r="H339" s="59">
        <f t="shared" si="91"/>
        <v>0</v>
      </c>
      <c r="I339" s="59">
        <f t="shared" si="91"/>
        <v>0</v>
      </c>
      <c r="J339" s="59">
        <f t="shared" si="91"/>
        <v>372</v>
      </c>
      <c r="K339" s="59">
        <f t="shared" si="91"/>
        <v>262</v>
      </c>
      <c r="L339" s="59">
        <f t="shared" si="91"/>
        <v>0</v>
      </c>
      <c r="M339" s="59">
        <f t="shared" si="91"/>
        <v>55</v>
      </c>
      <c r="N339" s="59">
        <f t="shared" si="91"/>
        <v>55</v>
      </c>
      <c r="O339" s="59"/>
    </row>
    <row r="340" spans="1:15" s="37" customFormat="1" ht="18" customHeight="1">
      <c r="A340" s="59" t="s">
        <v>530</v>
      </c>
      <c r="B340" s="59">
        <f>SUM(B341:B344)</f>
        <v>0</v>
      </c>
      <c r="C340" s="59">
        <f aca="true" t="shared" si="92" ref="C340:N340">SUM(C341:C344)</f>
        <v>0</v>
      </c>
      <c r="D340" s="59">
        <f t="shared" si="92"/>
        <v>0</v>
      </c>
      <c r="E340" s="59">
        <f t="shared" si="92"/>
        <v>0</v>
      </c>
      <c r="F340" s="59">
        <f t="shared" si="92"/>
        <v>295</v>
      </c>
      <c r="G340" s="59">
        <f t="shared" si="92"/>
        <v>0</v>
      </c>
      <c r="H340" s="59">
        <f t="shared" si="92"/>
        <v>0</v>
      </c>
      <c r="I340" s="59">
        <f t="shared" si="92"/>
        <v>0</v>
      </c>
      <c r="J340" s="59">
        <f t="shared" si="92"/>
        <v>295</v>
      </c>
      <c r="K340" s="59">
        <f t="shared" si="92"/>
        <v>185</v>
      </c>
      <c r="L340" s="59">
        <f t="shared" si="92"/>
        <v>0</v>
      </c>
      <c r="M340" s="59">
        <f t="shared" si="92"/>
        <v>55</v>
      </c>
      <c r="N340" s="59">
        <f t="shared" si="92"/>
        <v>55</v>
      </c>
      <c r="O340" s="59"/>
    </row>
    <row r="341" spans="1:15" s="37" customFormat="1" ht="18" customHeight="1">
      <c r="A341" s="59" t="s">
        <v>531</v>
      </c>
      <c r="B341" s="59"/>
      <c r="C341" s="59"/>
      <c r="D341" s="59"/>
      <c r="E341" s="59"/>
      <c r="F341" s="59">
        <v>165</v>
      </c>
      <c r="G341" s="59"/>
      <c r="H341" s="59"/>
      <c r="I341" s="59"/>
      <c r="J341" s="59">
        <f>SUM(K341:N341)</f>
        <v>165</v>
      </c>
      <c r="K341" s="59">
        <v>55</v>
      </c>
      <c r="L341" s="59"/>
      <c r="M341" s="59">
        <v>55</v>
      </c>
      <c r="N341" s="59">
        <v>55</v>
      </c>
      <c r="O341" s="59" t="s">
        <v>532</v>
      </c>
    </row>
    <row r="342" spans="1:15" s="37" customFormat="1" ht="18" customHeight="1">
      <c r="A342" s="59" t="s">
        <v>533</v>
      </c>
      <c r="B342" s="59"/>
      <c r="C342" s="59"/>
      <c r="D342" s="59"/>
      <c r="E342" s="59"/>
      <c r="F342" s="59">
        <v>30</v>
      </c>
      <c r="G342" s="59"/>
      <c r="H342" s="59"/>
      <c r="I342" s="59"/>
      <c r="J342" s="59">
        <f>SUM(K342:N342)</f>
        <v>30</v>
      </c>
      <c r="K342" s="59">
        <v>30</v>
      </c>
      <c r="L342" s="59"/>
      <c r="M342" s="59"/>
      <c r="N342" s="59"/>
      <c r="O342" s="59"/>
    </row>
    <row r="343" spans="1:15" s="37" customFormat="1" ht="18" customHeight="1">
      <c r="A343" s="59" t="s">
        <v>534</v>
      </c>
      <c r="B343" s="59"/>
      <c r="C343" s="59"/>
      <c r="D343" s="59"/>
      <c r="E343" s="59"/>
      <c r="F343" s="59">
        <v>80</v>
      </c>
      <c r="G343" s="59"/>
      <c r="H343" s="59"/>
      <c r="I343" s="59"/>
      <c r="J343" s="59">
        <f>SUM(K343:N343)</f>
        <v>80</v>
      </c>
      <c r="K343" s="59">
        <v>80</v>
      </c>
      <c r="L343" s="59"/>
      <c r="M343" s="59"/>
      <c r="N343" s="59"/>
      <c r="O343" s="59"/>
    </row>
    <row r="344" spans="1:15" s="37" customFormat="1" ht="18" customHeight="1">
      <c r="A344" s="59" t="s">
        <v>535</v>
      </c>
      <c r="B344" s="59"/>
      <c r="C344" s="59"/>
      <c r="D344" s="59"/>
      <c r="E344" s="59"/>
      <c r="F344" s="59">
        <v>20</v>
      </c>
      <c r="G344" s="59"/>
      <c r="H344" s="59"/>
      <c r="I344" s="59"/>
      <c r="J344" s="59">
        <f>SUM(K344:N344)</f>
        <v>20</v>
      </c>
      <c r="K344" s="59">
        <v>20</v>
      </c>
      <c r="L344" s="59"/>
      <c r="M344" s="59"/>
      <c r="N344" s="59"/>
      <c r="O344" s="59"/>
    </row>
    <row r="345" spans="1:15" s="37" customFormat="1" ht="18" customHeight="1">
      <c r="A345" s="59" t="s">
        <v>536</v>
      </c>
      <c r="B345" s="59">
        <f>SUM(B346:B348)</f>
        <v>0</v>
      </c>
      <c r="C345" s="59">
        <f aca="true" t="shared" si="93" ref="C345:N345">SUM(C346:C348)</f>
        <v>0</v>
      </c>
      <c r="D345" s="59">
        <f t="shared" si="93"/>
        <v>1</v>
      </c>
      <c r="E345" s="59">
        <f t="shared" si="93"/>
        <v>4</v>
      </c>
      <c r="F345" s="59">
        <f t="shared" si="93"/>
        <v>13</v>
      </c>
      <c r="G345" s="59">
        <f t="shared" si="93"/>
        <v>0</v>
      </c>
      <c r="H345" s="59">
        <f t="shared" si="93"/>
        <v>0</v>
      </c>
      <c r="I345" s="59">
        <f t="shared" si="93"/>
        <v>0</v>
      </c>
      <c r="J345" s="59">
        <f t="shared" si="93"/>
        <v>17</v>
      </c>
      <c r="K345" s="59">
        <f t="shared" si="93"/>
        <v>17</v>
      </c>
      <c r="L345" s="59">
        <f t="shared" si="93"/>
        <v>0</v>
      </c>
      <c r="M345" s="59">
        <f t="shared" si="93"/>
        <v>0</v>
      </c>
      <c r="N345" s="59">
        <f t="shared" si="93"/>
        <v>0</v>
      </c>
      <c r="O345" s="59"/>
    </row>
    <row r="346" spans="1:16" s="39" customFormat="1" ht="18" customHeight="1">
      <c r="A346" s="27" t="s">
        <v>537</v>
      </c>
      <c r="B346" s="27"/>
      <c r="C346" s="27"/>
      <c r="D346" s="27">
        <v>1</v>
      </c>
      <c r="E346" s="27">
        <v>4</v>
      </c>
      <c r="F346" s="27"/>
      <c r="G346" s="27"/>
      <c r="H346" s="27"/>
      <c r="I346" s="27"/>
      <c r="J346" s="27">
        <f>SUM(K346:N346)</f>
        <v>4</v>
      </c>
      <c r="K346" s="27">
        <v>4</v>
      </c>
      <c r="L346" s="27"/>
      <c r="M346" s="27"/>
      <c r="N346" s="27"/>
      <c r="O346" s="27"/>
      <c r="P346" s="66"/>
    </row>
    <row r="347" spans="1:15" s="37" customFormat="1" ht="18" customHeight="1">
      <c r="A347" s="59" t="s">
        <v>538</v>
      </c>
      <c r="B347" s="59"/>
      <c r="C347" s="59"/>
      <c r="D347" s="59"/>
      <c r="E347" s="59"/>
      <c r="F347" s="59">
        <v>3</v>
      </c>
      <c r="G347" s="59"/>
      <c r="H347" s="59"/>
      <c r="I347" s="59"/>
      <c r="J347" s="59">
        <f>SUM(K347:N347)</f>
        <v>3</v>
      </c>
      <c r="K347" s="59">
        <v>3</v>
      </c>
      <c r="L347" s="59"/>
      <c r="M347" s="59"/>
      <c r="N347" s="59"/>
      <c r="O347" s="59"/>
    </row>
    <row r="348" spans="1:15" s="37" customFormat="1" ht="18" customHeight="1">
      <c r="A348" s="59" t="s">
        <v>539</v>
      </c>
      <c r="B348" s="59"/>
      <c r="C348" s="59"/>
      <c r="D348" s="59"/>
      <c r="E348" s="59"/>
      <c r="F348" s="59">
        <v>10</v>
      </c>
      <c r="G348" s="59"/>
      <c r="H348" s="59"/>
      <c r="I348" s="59"/>
      <c r="J348" s="59">
        <f>SUM(K348:N348)</f>
        <v>10</v>
      </c>
      <c r="K348" s="59">
        <v>10</v>
      </c>
      <c r="L348" s="59"/>
      <c r="M348" s="59"/>
      <c r="N348" s="59"/>
      <c r="O348" s="59"/>
    </row>
    <row r="349" spans="1:15" s="37" customFormat="1" ht="18" customHeight="1">
      <c r="A349" s="59" t="s">
        <v>540</v>
      </c>
      <c r="B349" s="59"/>
      <c r="C349" s="59"/>
      <c r="D349" s="59"/>
      <c r="E349" s="59"/>
      <c r="F349" s="59">
        <v>60</v>
      </c>
      <c r="G349" s="59"/>
      <c r="H349" s="59"/>
      <c r="I349" s="59"/>
      <c r="J349" s="59">
        <f>SUM(K349:N349)</f>
        <v>60</v>
      </c>
      <c r="K349" s="59">
        <v>60</v>
      </c>
      <c r="L349" s="59"/>
      <c r="M349" s="59"/>
      <c r="N349" s="59"/>
      <c r="O349" s="59"/>
    </row>
    <row r="350" spans="1:15" s="37" customFormat="1" ht="24.75" customHeight="1">
      <c r="A350" s="59" t="s">
        <v>541</v>
      </c>
      <c r="B350" s="59">
        <f>SUM(B351,B353,B361,B372)</f>
        <v>0</v>
      </c>
      <c r="C350" s="59">
        <f aca="true" t="shared" si="94" ref="C350:N350">SUM(C351,C353,C361,C372)</f>
        <v>0</v>
      </c>
      <c r="D350" s="59">
        <f t="shared" si="94"/>
        <v>0</v>
      </c>
      <c r="E350" s="59">
        <f t="shared" si="94"/>
        <v>0</v>
      </c>
      <c r="F350" s="59">
        <f t="shared" si="94"/>
        <v>2520</v>
      </c>
      <c r="G350" s="59">
        <f t="shared" si="94"/>
        <v>650</v>
      </c>
      <c r="H350" s="59">
        <f t="shared" si="94"/>
        <v>100</v>
      </c>
      <c r="I350" s="59">
        <f t="shared" si="94"/>
        <v>2200</v>
      </c>
      <c r="J350" s="59">
        <f t="shared" si="94"/>
        <v>2520</v>
      </c>
      <c r="K350" s="59">
        <f t="shared" si="94"/>
        <v>930</v>
      </c>
      <c r="L350" s="59">
        <f t="shared" si="94"/>
        <v>0</v>
      </c>
      <c r="M350" s="59">
        <f t="shared" si="94"/>
        <v>1590</v>
      </c>
      <c r="N350" s="59">
        <f t="shared" si="94"/>
        <v>0</v>
      </c>
      <c r="O350" s="59"/>
    </row>
    <row r="351" spans="1:15" s="37" customFormat="1" ht="18" customHeight="1">
      <c r="A351" s="27" t="s">
        <v>542</v>
      </c>
      <c r="B351" s="59">
        <f>SUM(B352)</f>
        <v>0</v>
      </c>
      <c r="C351" s="59">
        <f aca="true" t="shared" si="95" ref="C351:N351">SUM(C352)</f>
        <v>0</v>
      </c>
      <c r="D351" s="59">
        <f t="shared" si="95"/>
        <v>0</v>
      </c>
      <c r="E351" s="59">
        <f t="shared" si="95"/>
        <v>0</v>
      </c>
      <c r="F351" s="59">
        <f t="shared" si="95"/>
        <v>280</v>
      </c>
      <c r="G351" s="59">
        <f t="shared" si="95"/>
        <v>0</v>
      </c>
      <c r="H351" s="59">
        <f t="shared" si="95"/>
        <v>0</v>
      </c>
      <c r="I351" s="59">
        <f t="shared" si="95"/>
        <v>0</v>
      </c>
      <c r="J351" s="59">
        <f t="shared" si="95"/>
        <v>280</v>
      </c>
      <c r="K351" s="59">
        <f t="shared" si="95"/>
        <v>280</v>
      </c>
      <c r="L351" s="59">
        <f t="shared" si="95"/>
        <v>0</v>
      </c>
      <c r="M351" s="59">
        <f t="shared" si="95"/>
        <v>0</v>
      </c>
      <c r="N351" s="59">
        <f t="shared" si="95"/>
        <v>0</v>
      </c>
      <c r="O351" s="59"/>
    </row>
    <row r="352" spans="1:15" s="37" customFormat="1" ht="18" customHeight="1">
      <c r="A352" s="27" t="s">
        <v>543</v>
      </c>
      <c r="B352" s="59"/>
      <c r="C352" s="59"/>
      <c r="D352" s="59"/>
      <c r="E352" s="59"/>
      <c r="F352" s="59">
        <v>280</v>
      </c>
      <c r="G352" s="59"/>
      <c r="H352" s="59"/>
      <c r="I352" s="59"/>
      <c r="J352" s="59">
        <f>SUM(K352:N352)</f>
        <v>280</v>
      </c>
      <c r="K352" s="59">
        <v>280</v>
      </c>
      <c r="L352" s="59"/>
      <c r="M352" s="59"/>
      <c r="N352" s="59"/>
      <c r="O352" s="59"/>
    </row>
    <row r="353" spans="1:15" s="37" customFormat="1" ht="18" customHeight="1">
      <c r="A353" s="27" t="s">
        <v>544</v>
      </c>
      <c r="B353" s="59">
        <f>SUM(B354,B358)</f>
        <v>0</v>
      </c>
      <c r="C353" s="59">
        <f aca="true" t="shared" si="96" ref="C353:N353">SUM(C354,C358)</f>
        <v>0</v>
      </c>
      <c r="D353" s="59">
        <f t="shared" si="96"/>
        <v>0</v>
      </c>
      <c r="E353" s="59">
        <f t="shared" si="96"/>
        <v>0</v>
      </c>
      <c r="F353" s="59">
        <f t="shared" si="96"/>
        <v>640</v>
      </c>
      <c r="G353" s="59">
        <f t="shared" si="96"/>
        <v>650</v>
      </c>
      <c r="H353" s="59">
        <f t="shared" si="96"/>
        <v>100</v>
      </c>
      <c r="I353" s="59">
        <f t="shared" si="96"/>
        <v>610</v>
      </c>
      <c r="J353" s="59">
        <f t="shared" si="96"/>
        <v>640</v>
      </c>
      <c r="K353" s="59">
        <f t="shared" si="96"/>
        <v>640</v>
      </c>
      <c r="L353" s="59">
        <f t="shared" si="96"/>
        <v>0</v>
      </c>
      <c r="M353" s="59">
        <f t="shared" si="96"/>
        <v>0</v>
      </c>
      <c r="N353" s="59">
        <f t="shared" si="96"/>
        <v>0</v>
      </c>
      <c r="O353" s="59"/>
    </row>
    <row r="354" spans="1:15" s="37" customFormat="1" ht="18" customHeight="1">
      <c r="A354" s="27" t="s">
        <v>545</v>
      </c>
      <c r="B354" s="59">
        <f>SUM(B355:B357)</f>
        <v>0</v>
      </c>
      <c r="C354" s="59">
        <f aca="true" t="shared" si="97" ref="C354:N354">SUM(C355:C357)</f>
        <v>0</v>
      </c>
      <c r="D354" s="59">
        <f t="shared" si="97"/>
        <v>0</v>
      </c>
      <c r="E354" s="59">
        <f t="shared" si="97"/>
        <v>0</v>
      </c>
      <c r="F354" s="59">
        <f t="shared" si="97"/>
        <v>550</v>
      </c>
      <c r="G354" s="59">
        <f t="shared" si="97"/>
        <v>650</v>
      </c>
      <c r="H354" s="59">
        <f t="shared" si="97"/>
        <v>100</v>
      </c>
      <c r="I354" s="59">
        <f t="shared" si="97"/>
        <v>550</v>
      </c>
      <c r="J354" s="59">
        <f t="shared" si="97"/>
        <v>550</v>
      </c>
      <c r="K354" s="59">
        <f t="shared" si="97"/>
        <v>550</v>
      </c>
      <c r="L354" s="59">
        <f t="shared" si="97"/>
        <v>0</v>
      </c>
      <c r="M354" s="59">
        <f t="shared" si="97"/>
        <v>0</v>
      </c>
      <c r="N354" s="59">
        <f t="shared" si="97"/>
        <v>0</v>
      </c>
      <c r="O354" s="59"/>
    </row>
    <row r="355" spans="1:15" s="37" customFormat="1" ht="18" customHeight="1">
      <c r="A355" s="27" t="s">
        <v>546</v>
      </c>
      <c r="B355" s="59"/>
      <c r="C355" s="59"/>
      <c r="D355" s="59"/>
      <c r="E355" s="59"/>
      <c r="F355" s="59">
        <v>100</v>
      </c>
      <c r="G355" s="27"/>
      <c r="H355" s="27">
        <v>100</v>
      </c>
      <c r="I355" s="59">
        <v>100</v>
      </c>
      <c r="J355" s="59">
        <f>SUM(K355:N355)</f>
        <v>100</v>
      </c>
      <c r="K355" s="59">
        <v>100</v>
      </c>
      <c r="L355" s="59"/>
      <c r="M355" s="59"/>
      <c r="N355" s="59"/>
      <c r="O355" s="59"/>
    </row>
    <row r="356" spans="1:15" s="37" customFormat="1" ht="18" customHeight="1">
      <c r="A356" s="27" t="s">
        <v>547</v>
      </c>
      <c r="B356" s="59"/>
      <c r="C356" s="59"/>
      <c r="D356" s="59"/>
      <c r="E356" s="59"/>
      <c r="F356" s="59">
        <v>300</v>
      </c>
      <c r="G356" s="59">
        <v>500</v>
      </c>
      <c r="H356" s="27"/>
      <c r="I356" s="59">
        <v>300</v>
      </c>
      <c r="J356" s="59">
        <f>SUM(K356:N356)</f>
        <v>300</v>
      </c>
      <c r="K356" s="59">
        <v>300</v>
      </c>
      <c r="L356" s="59"/>
      <c r="M356" s="59"/>
      <c r="N356" s="59"/>
      <c r="O356" s="59" t="s">
        <v>548</v>
      </c>
    </row>
    <row r="357" spans="1:15" s="37" customFormat="1" ht="18" customHeight="1">
      <c r="A357" s="27" t="s">
        <v>549</v>
      </c>
      <c r="B357" s="59"/>
      <c r="C357" s="59"/>
      <c r="D357" s="59"/>
      <c r="E357" s="59"/>
      <c r="F357" s="59">
        <v>150</v>
      </c>
      <c r="G357" s="27">
        <v>150</v>
      </c>
      <c r="H357" s="27"/>
      <c r="I357" s="59">
        <v>150</v>
      </c>
      <c r="J357" s="59">
        <f>SUM(K357:N357)</f>
        <v>150</v>
      </c>
      <c r="K357" s="59">
        <v>150</v>
      </c>
      <c r="L357" s="59"/>
      <c r="M357" s="59"/>
      <c r="N357" s="59"/>
      <c r="O357" s="59" t="s">
        <v>550</v>
      </c>
    </row>
    <row r="358" spans="1:15" s="37" customFormat="1" ht="18" customHeight="1">
      <c r="A358" s="27" t="s">
        <v>551</v>
      </c>
      <c r="B358" s="59">
        <f>SUM(B359:B360)</f>
        <v>0</v>
      </c>
      <c r="C358" s="59">
        <f aca="true" t="shared" si="98" ref="C358:N358">SUM(C359:C360)</f>
        <v>0</v>
      </c>
      <c r="D358" s="59">
        <f t="shared" si="98"/>
        <v>0</v>
      </c>
      <c r="E358" s="59">
        <f t="shared" si="98"/>
        <v>0</v>
      </c>
      <c r="F358" s="59">
        <f t="shared" si="98"/>
        <v>90</v>
      </c>
      <c r="G358" s="59">
        <f t="shared" si="98"/>
        <v>0</v>
      </c>
      <c r="H358" s="59">
        <f t="shared" si="98"/>
        <v>0</v>
      </c>
      <c r="I358" s="59">
        <f t="shared" si="98"/>
        <v>60</v>
      </c>
      <c r="J358" s="59">
        <f t="shared" si="98"/>
        <v>90</v>
      </c>
      <c r="K358" s="59">
        <f t="shared" si="98"/>
        <v>90</v>
      </c>
      <c r="L358" s="59">
        <f t="shared" si="98"/>
        <v>0</v>
      </c>
      <c r="M358" s="59">
        <f t="shared" si="98"/>
        <v>0</v>
      </c>
      <c r="N358" s="59">
        <f t="shared" si="98"/>
        <v>0</v>
      </c>
      <c r="O358" s="59"/>
    </row>
    <row r="359" spans="1:15" s="37" customFormat="1" ht="18" customHeight="1">
      <c r="A359" s="27" t="s">
        <v>552</v>
      </c>
      <c r="B359" s="59"/>
      <c r="C359" s="59"/>
      <c r="D359" s="59"/>
      <c r="E359" s="59"/>
      <c r="F359" s="59">
        <v>30</v>
      </c>
      <c r="G359" s="59"/>
      <c r="H359" s="59"/>
      <c r="I359" s="59"/>
      <c r="J359" s="59">
        <f>SUM(K359:N359)</f>
        <v>30</v>
      </c>
      <c r="K359" s="59">
        <v>30</v>
      </c>
      <c r="L359" s="59"/>
      <c r="M359" s="59"/>
      <c r="N359" s="59"/>
      <c r="O359" s="59"/>
    </row>
    <row r="360" spans="1:15" s="37" customFormat="1" ht="18" customHeight="1">
      <c r="A360" s="27" t="s">
        <v>553</v>
      </c>
      <c r="B360" s="59"/>
      <c r="C360" s="59"/>
      <c r="D360" s="59"/>
      <c r="E360" s="59"/>
      <c r="F360" s="59">
        <v>60</v>
      </c>
      <c r="G360" s="27"/>
      <c r="H360" s="27"/>
      <c r="I360" s="59">
        <v>60</v>
      </c>
      <c r="J360" s="59">
        <f>SUM(K360:N360)</f>
        <v>60</v>
      </c>
      <c r="K360" s="59">
        <v>60</v>
      </c>
      <c r="L360" s="59"/>
      <c r="M360" s="59"/>
      <c r="N360" s="59"/>
      <c r="O360" s="59"/>
    </row>
    <row r="361" spans="1:15" s="37" customFormat="1" ht="18" customHeight="1">
      <c r="A361" s="27" t="s">
        <v>554</v>
      </c>
      <c r="B361" s="59">
        <f>SUM(B362:B371)</f>
        <v>0</v>
      </c>
      <c r="C361" s="59">
        <f aca="true" t="shared" si="99" ref="C361:N361">SUM(C362:C371)</f>
        <v>0</v>
      </c>
      <c r="D361" s="59">
        <f t="shared" si="99"/>
        <v>0</v>
      </c>
      <c r="E361" s="59">
        <f t="shared" si="99"/>
        <v>0</v>
      </c>
      <c r="F361" s="59">
        <f t="shared" si="99"/>
        <v>1590</v>
      </c>
      <c r="G361" s="59">
        <f t="shared" si="99"/>
        <v>0</v>
      </c>
      <c r="H361" s="59">
        <f t="shared" si="99"/>
        <v>0</v>
      </c>
      <c r="I361" s="59">
        <f t="shared" si="99"/>
        <v>1590</v>
      </c>
      <c r="J361" s="59">
        <f t="shared" si="99"/>
        <v>1590</v>
      </c>
      <c r="K361" s="59">
        <f t="shared" si="99"/>
        <v>0</v>
      </c>
      <c r="L361" s="59">
        <f t="shared" si="99"/>
        <v>0</v>
      </c>
      <c r="M361" s="59">
        <f t="shared" si="99"/>
        <v>1590</v>
      </c>
      <c r="N361" s="59">
        <f t="shared" si="99"/>
        <v>0</v>
      </c>
      <c r="O361" s="59"/>
    </row>
    <row r="362" spans="1:16" s="39" customFormat="1" ht="18" customHeight="1">
      <c r="A362" s="27" t="s">
        <v>555</v>
      </c>
      <c r="B362" s="27"/>
      <c r="C362" s="27"/>
      <c r="D362" s="27"/>
      <c r="E362" s="27"/>
      <c r="F362" s="27">
        <v>150</v>
      </c>
      <c r="G362" s="27"/>
      <c r="H362" s="27"/>
      <c r="I362" s="27">
        <v>150</v>
      </c>
      <c r="J362" s="27">
        <f>SUM(K362:N362)</f>
        <v>150</v>
      </c>
      <c r="K362" s="27"/>
      <c r="L362" s="27"/>
      <c r="M362" s="27">
        <v>150</v>
      </c>
      <c r="N362" s="27"/>
      <c r="O362" s="27" t="s">
        <v>556</v>
      </c>
      <c r="P362" s="66"/>
    </row>
    <row r="363" spans="1:16" s="39" customFormat="1" ht="18" customHeight="1">
      <c r="A363" s="27" t="s">
        <v>557</v>
      </c>
      <c r="B363" s="27"/>
      <c r="C363" s="27"/>
      <c r="D363" s="27"/>
      <c r="E363" s="27"/>
      <c r="F363" s="27">
        <v>300</v>
      </c>
      <c r="G363" s="27"/>
      <c r="H363" s="27"/>
      <c r="I363" s="27">
        <v>300</v>
      </c>
      <c r="J363" s="27">
        <f aca="true" t="shared" si="100" ref="J363:J371">SUM(K363:N363)</f>
        <v>300</v>
      </c>
      <c r="K363" s="27"/>
      <c r="L363" s="27"/>
      <c r="M363" s="27">
        <v>300</v>
      </c>
      <c r="N363" s="27"/>
      <c r="O363" s="27" t="s">
        <v>556</v>
      </c>
      <c r="P363" s="66"/>
    </row>
    <row r="364" spans="1:16" s="39" customFormat="1" ht="18" customHeight="1">
      <c r="A364" s="27" t="s">
        <v>558</v>
      </c>
      <c r="B364" s="27"/>
      <c r="C364" s="27"/>
      <c r="D364" s="27"/>
      <c r="E364" s="27"/>
      <c r="F364" s="27">
        <v>80</v>
      </c>
      <c r="G364" s="27"/>
      <c r="H364" s="27"/>
      <c r="I364" s="27">
        <v>80</v>
      </c>
      <c r="J364" s="27">
        <f t="shared" si="100"/>
        <v>80</v>
      </c>
      <c r="K364" s="27"/>
      <c r="L364" s="27"/>
      <c r="M364" s="27">
        <v>80</v>
      </c>
      <c r="N364" s="27"/>
      <c r="O364" s="27" t="s">
        <v>556</v>
      </c>
      <c r="P364" s="66"/>
    </row>
    <row r="365" spans="1:16" s="39" customFormat="1" ht="18" customHeight="1">
      <c r="A365" s="27" t="s">
        <v>559</v>
      </c>
      <c r="B365" s="27"/>
      <c r="C365" s="27"/>
      <c r="D365" s="27"/>
      <c r="E365" s="27"/>
      <c r="F365" s="27">
        <v>200</v>
      </c>
      <c r="G365" s="27"/>
      <c r="H365" s="27"/>
      <c r="I365" s="27">
        <v>200</v>
      </c>
      <c r="J365" s="27">
        <f t="shared" si="100"/>
        <v>200</v>
      </c>
      <c r="K365" s="27"/>
      <c r="L365" s="27"/>
      <c r="M365" s="27">
        <v>200</v>
      </c>
      <c r="N365" s="27"/>
      <c r="O365" s="27"/>
      <c r="P365" s="66"/>
    </row>
    <row r="366" spans="1:16" s="39" customFormat="1" ht="18" customHeight="1">
      <c r="A366" s="27" t="s">
        <v>560</v>
      </c>
      <c r="B366" s="27"/>
      <c r="C366" s="27"/>
      <c r="D366" s="27"/>
      <c r="E366" s="27"/>
      <c r="F366" s="27">
        <v>150</v>
      </c>
      <c r="G366" s="27"/>
      <c r="H366" s="27"/>
      <c r="I366" s="27">
        <v>150</v>
      </c>
      <c r="J366" s="27">
        <f t="shared" si="100"/>
        <v>150</v>
      </c>
      <c r="K366" s="27"/>
      <c r="L366" s="27"/>
      <c r="M366" s="27">
        <v>150</v>
      </c>
      <c r="N366" s="27"/>
      <c r="O366" s="27"/>
      <c r="P366" s="66"/>
    </row>
    <row r="367" spans="1:16" s="39" customFormat="1" ht="18" customHeight="1">
      <c r="A367" s="27" t="s">
        <v>561</v>
      </c>
      <c r="B367" s="27"/>
      <c r="C367" s="27"/>
      <c r="D367" s="27"/>
      <c r="E367" s="27"/>
      <c r="F367" s="27">
        <v>200</v>
      </c>
      <c r="G367" s="27"/>
      <c r="H367" s="27"/>
      <c r="I367" s="27">
        <v>200</v>
      </c>
      <c r="J367" s="27">
        <f t="shared" si="100"/>
        <v>200</v>
      </c>
      <c r="K367" s="27"/>
      <c r="L367" s="27"/>
      <c r="M367" s="27">
        <v>200</v>
      </c>
      <c r="N367" s="27"/>
      <c r="O367" s="27" t="s">
        <v>367</v>
      </c>
      <c r="P367" s="66"/>
    </row>
    <row r="368" spans="1:16" s="39" customFormat="1" ht="18" customHeight="1">
      <c r="A368" s="27" t="s">
        <v>562</v>
      </c>
      <c r="B368" s="27"/>
      <c r="C368" s="27"/>
      <c r="D368" s="27"/>
      <c r="E368" s="27"/>
      <c r="F368" s="27">
        <v>60</v>
      </c>
      <c r="G368" s="27"/>
      <c r="H368" s="27"/>
      <c r="I368" s="27">
        <v>60</v>
      </c>
      <c r="J368" s="27">
        <f t="shared" si="100"/>
        <v>60</v>
      </c>
      <c r="K368" s="27"/>
      <c r="L368" s="27"/>
      <c r="M368" s="27">
        <v>60</v>
      </c>
      <c r="N368" s="27"/>
      <c r="O368" s="27"/>
      <c r="P368" s="66"/>
    </row>
    <row r="369" spans="1:16" s="39" customFormat="1" ht="18" customHeight="1">
      <c r="A369" s="27" t="s">
        <v>563</v>
      </c>
      <c r="B369" s="27"/>
      <c r="C369" s="27"/>
      <c r="D369" s="27"/>
      <c r="E369" s="27"/>
      <c r="F369" s="27">
        <v>300</v>
      </c>
      <c r="G369" s="27"/>
      <c r="H369" s="27"/>
      <c r="I369" s="27">
        <v>300</v>
      </c>
      <c r="J369" s="27">
        <f t="shared" si="100"/>
        <v>300</v>
      </c>
      <c r="K369" s="27"/>
      <c r="L369" s="27"/>
      <c r="M369" s="27">
        <v>300</v>
      </c>
      <c r="N369" s="27"/>
      <c r="O369" s="27"/>
      <c r="P369" s="66"/>
    </row>
    <row r="370" spans="1:16" s="39" customFormat="1" ht="18" customHeight="1">
      <c r="A370" s="27" t="s">
        <v>564</v>
      </c>
      <c r="B370" s="27"/>
      <c r="C370" s="27"/>
      <c r="D370" s="27"/>
      <c r="E370" s="27"/>
      <c r="F370" s="27">
        <v>50</v>
      </c>
      <c r="G370" s="27"/>
      <c r="H370" s="27"/>
      <c r="I370" s="27">
        <v>50</v>
      </c>
      <c r="J370" s="27">
        <f t="shared" si="100"/>
        <v>50</v>
      </c>
      <c r="K370" s="27"/>
      <c r="L370" s="27"/>
      <c r="M370" s="27">
        <v>50</v>
      </c>
      <c r="N370" s="27"/>
      <c r="O370" s="27"/>
      <c r="P370" s="66"/>
    </row>
    <row r="371" spans="1:16" s="39" customFormat="1" ht="18" customHeight="1">
      <c r="A371" s="27" t="s">
        <v>565</v>
      </c>
      <c r="B371" s="27"/>
      <c r="C371" s="27"/>
      <c r="D371" s="27"/>
      <c r="E371" s="27"/>
      <c r="F371" s="27">
        <v>100</v>
      </c>
      <c r="G371" s="27"/>
      <c r="H371" s="27"/>
      <c r="I371" s="27">
        <v>100</v>
      </c>
      <c r="J371" s="27">
        <f t="shared" si="100"/>
        <v>100</v>
      </c>
      <c r="K371" s="27"/>
      <c r="L371" s="27"/>
      <c r="M371" s="27">
        <v>100</v>
      </c>
      <c r="N371" s="27"/>
      <c r="O371" s="27"/>
      <c r="P371" s="66"/>
    </row>
    <row r="372" spans="1:16" s="39" customFormat="1" ht="18" customHeight="1">
      <c r="A372" s="27" t="s">
        <v>566</v>
      </c>
      <c r="B372" s="27">
        <f aca="true" t="shared" si="101" ref="B372:N372">SUM(B373:B373)</f>
        <v>0</v>
      </c>
      <c r="C372" s="27">
        <f t="shared" si="101"/>
        <v>0</v>
      </c>
      <c r="D372" s="27">
        <f t="shared" si="101"/>
        <v>0</v>
      </c>
      <c r="E372" s="27">
        <f t="shared" si="101"/>
        <v>0</v>
      </c>
      <c r="F372" s="27">
        <f t="shared" si="101"/>
        <v>10</v>
      </c>
      <c r="G372" s="27">
        <f t="shared" si="101"/>
        <v>0</v>
      </c>
      <c r="H372" s="27">
        <f t="shared" si="101"/>
        <v>0</v>
      </c>
      <c r="I372" s="27">
        <f t="shared" si="101"/>
        <v>0</v>
      </c>
      <c r="J372" s="27">
        <f t="shared" si="101"/>
        <v>10</v>
      </c>
      <c r="K372" s="27">
        <f t="shared" si="101"/>
        <v>10</v>
      </c>
      <c r="L372" s="27">
        <f t="shared" si="101"/>
        <v>0</v>
      </c>
      <c r="M372" s="27">
        <f t="shared" si="101"/>
        <v>0</v>
      </c>
      <c r="N372" s="27">
        <f t="shared" si="101"/>
        <v>0</v>
      </c>
      <c r="O372" s="27"/>
      <c r="P372" s="66"/>
    </row>
    <row r="373" spans="1:16" s="39" customFormat="1" ht="19.5" customHeight="1">
      <c r="A373" s="27" t="s">
        <v>567</v>
      </c>
      <c r="B373" s="27"/>
      <c r="C373" s="27"/>
      <c r="D373" s="27"/>
      <c r="E373" s="27"/>
      <c r="F373" s="27">
        <v>10</v>
      </c>
      <c r="G373" s="27"/>
      <c r="H373" s="27"/>
      <c r="I373" s="27"/>
      <c r="J373" s="27">
        <f>SUM(K373:N373)</f>
        <v>10</v>
      </c>
      <c r="K373" s="27">
        <v>10</v>
      </c>
      <c r="L373" s="27"/>
      <c r="M373" s="27"/>
      <c r="N373" s="27"/>
      <c r="O373" s="27"/>
      <c r="P373" s="66"/>
    </row>
    <row r="374" spans="1:15" s="37" customFormat="1" ht="19.5" customHeight="1">
      <c r="A374" s="59" t="s">
        <v>568</v>
      </c>
      <c r="B374" s="59">
        <f>SUM(B375:B377,B379,B383,B389)</f>
        <v>0</v>
      </c>
      <c r="C374" s="59">
        <f aca="true" t="shared" si="102" ref="C374:N374">SUM(C375:C377,C379,C383,C389)</f>
        <v>0</v>
      </c>
      <c r="D374" s="59">
        <f t="shared" si="102"/>
        <v>1</v>
      </c>
      <c r="E374" s="59">
        <f t="shared" si="102"/>
        <v>5.6</v>
      </c>
      <c r="F374" s="59">
        <f t="shared" si="102"/>
        <v>1882</v>
      </c>
      <c r="G374" s="59">
        <f t="shared" si="102"/>
        <v>663</v>
      </c>
      <c r="H374" s="59">
        <f t="shared" si="102"/>
        <v>50</v>
      </c>
      <c r="I374" s="59">
        <f t="shared" si="102"/>
        <v>400</v>
      </c>
      <c r="J374" s="59">
        <f t="shared" si="102"/>
        <v>1887.6</v>
      </c>
      <c r="K374" s="59">
        <f t="shared" si="102"/>
        <v>237.6</v>
      </c>
      <c r="L374" s="59">
        <f t="shared" si="102"/>
        <v>0</v>
      </c>
      <c r="M374" s="59">
        <f t="shared" si="102"/>
        <v>1650</v>
      </c>
      <c r="N374" s="59">
        <f t="shared" si="102"/>
        <v>0</v>
      </c>
      <c r="O374" s="59"/>
    </row>
    <row r="375" spans="1:16" s="39" customFormat="1" ht="19.5" customHeight="1">
      <c r="A375" s="27" t="s">
        <v>307</v>
      </c>
      <c r="B375" s="27"/>
      <c r="C375" s="27"/>
      <c r="D375" s="27">
        <v>1</v>
      </c>
      <c r="E375" s="27">
        <v>5.6</v>
      </c>
      <c r="F375" s="27"/>
      <c r="G375" s="27"/>
      <c r="H375" s="27"/>
      <c r="I375" s="27"/>
      <c r="J375" s="27">
        <f>SUM(K375:N375)</f>
        <v>5.6</v>
      </c>
      <c r="K375" s="27">
        <v>5.6</v>
      </c>
      <c r="L375" s="27"/>
      <c r="M375" s="27"/>
      <c r="N375" s="27"/>
      <c r="O375" s="27"/>
      <c r="P375" s="66"/>
    </row>
    <row r="376" spans="1:15" s="37" customFormat="1" ht="19.5" customHeight="1">
      <c r="A376" s="59" t="s">
        <v>569</v>
      </c>
      <c r="B376" s="59"/>
      <c r="C376" s="59"/>
      <c r="D376" s="59"/>
      <c r="E376" s="59"/>
      <c r="F376" s="59">
        <v>2</v>
      </c>
      <c r="G376" s="59"/>
      <c r="H376" s="59"/>
      <c r="I376" s="59"/>
      <c r="J376" s="59">
        <f>SUM(K376:N376)</f>
        <v>2</v>
      </c>
      <c r="K376" s="59">
        <v>2</v>
      </c>
      <c r="L376" s="59"/>
      <c r="M376" s="59"/>
      <c r="N376" s="59"/>
      <c r="O376" s="59"/>
    </row>
    <row r="377" spans="1:15" s="39" customFormat="1" ht="19.5" customHeight="1">
      <c r="A377" s="27" t="s">
        <v>570</v>
      </c>
      <c r="B377" s="27">
        <f>SUM(B378:B378)</f>
        <v>0</v>
      </c>
      <c r="C377" s="27">
        <f aca="true" t="shared" si="103" ref="C377:M377">SUM(C378:C378)</f>
        <v>0</v>
      </c>
      <c r="D377" s="27">
        <f t="shared" si="103"/>
        <v>0</v>
      </c>
      <c r="E377" s="27">
        <f t="shared" si="103"/>
        <v>0</v>
      </c>
      <c r="F377" s="27">
        <f t="shared" si="103"/>
        <v>300</v>
      </c>
      <c r="G377" s="27">
        <f t="shared" si="103"/>
        <v>513</v>
      </c>
      <c r="H377" s="27">
        <f t="shared" si="103"/>
        <v>0</v>
      </c>
      <c r="I377" s="27">
        <f t="shared" si="103"/>
        <v>300</v>
      </c>
      <c r="J377" s="27">
        <f t="shared" si="103"/>
        <v>300</v>
      </c>
      <c r="K377" s="27">
        <f t="shared" si="103"/>
        <v>0</v>
      </c>
      <c r="L377" s="27">
        <f t="shared" si="103"/>
        <v>0</v>
      </c>
      <c r="M377" s="27">
        <f t="shared" si="103"/>
        <v>300</v>
      </c>
      <c r="N377" s="27"/>
      <c r="O377" s="27"/>
    </row>
    <row r="378" spans="1:15" s="39" customFormat="1" ht="19.5" customHeight="1">
      <c r="A378" s="27" t="s">
        <v>571</v>
      </c>
      <c r="B378" s="27"/>
      <c r="C378" s="27"/>
      <c r="D378" s="27"/>
      <c r="E378" s="27"/>
      <c r="F378" s="27">
        <v>300</v>
      </c>
      <c r="G378" s="27">
        <v>513</v>
      </c>
      <c r="H378" s="27"/>
      <c r="I378" s="27">
        <v>300</v>
      </c>
      <c r="J378" s="27">
        <f>SUM(K378:N378)</f>
        <v>300</v>
      </c>
      <c r="K378" s="27"/>
      <c r="L378" s="27"/>
      <c r="M378" s="27">
        <v>300</v>
      </c>
      <c r="N378" s="27"/>
      <c r="O378" s="27"/>
    </row>
    <row r="379" spans="1:15" s="37" customFormat="1" ht="19.5" customHeight="1">
      <c r="A379" s="59" t="s">
        <v>572</v>
      </c>
      <c r="B379" s="59">
        <f>SUM(B380:B382)</f>
        <v>0</v>
      </c>
      <c r="C379" s="59">
        <f aca="true" t="shared" si="104" ref="C379:N379">SUM(C380:C382)</f>
        <v>0</v>
      </c>
      <c r="D379" s="59">
        <f t="shared" si="104"/>
        <v>0</v>
      </c>
      <c r="E379" s="59">
        <f t="shared" si="104"/>
        <v>0</v>
      </c>
      <c r="F379" s="59">
        <f t="shared" si="104"/>
        <v>350</v>
      </c>
      <c r="G379" s="59">
        <f t="shared" si="104"/>
        <v>0</v>
      </c>
      <c r="H379" s="59">
        <f t="shared" si="104"/>
        <v>0</v>
      </c>
      <c r="I379" s="59">
        <f t="shared" si="104"/>
        <v>0</v>
      </c>
      <c r="J379" s="59">
        <f t="shared" si="104"/>
        <v>350</v>
      </c>
      <c r="K379" s="59">
        <f t="shared" si="104"/>
        <v>50</v>
      </c>
      <c r="L379" s="59">
        <f t="shared" si="104"/>
        <v>0</v>
      </c>
      <c r="M379" s="59">
        <f t="shared" si="104"/>
        <v>300</v>
      </c>
      <c r="N379" s="59">
        <f t="shared" si="104"/>
        <v>0</v>
      </c>
      <c r="O379" s="59"/>
    </row>
    <row r="380" spans="1:15" s="37" customFormat="1" ht="19.5" customHeight="1">
      <c r="A380" s="59" t="s">
        <v>573</v>
      </c>
      <c r="B380" s="59"/>
      <c r="C380" s="59"/>
      <c r="D380" s="59"/>
      <c r="E380" s="59"/>
      <c r="F380" s="59">
        <v>190</v>
      </c>
      <c r="G380" s="59"/>
      <c r="H380" s="59"/>
      <c r="I380" s="59"/>
      <c r="J380" s="59">
        <f>SUM(K380:N380)</f>
        <v>190</v>
      </c>
      <c r="K380" s="59">
        <v>25</v>
      </c>
      <c r="L380" s="59"/>
      <c r="M380" s="59">
        <v>165</v>
      </c>
      <c r="N380" s="59"/>
      <c r="O380" s="59"/>
    </row>
    <row r="381" spans="1:15" s="37" customFormat="1" ht="19.5" customHeight="1">
      <c r="A381" s="59" t="s">
        <v>574</v>
      </c>
      <c r="B381" s="59"/>
      <c r="C381" s="59"/>
      <c r="D381" s="59"/>
      <c r="E381" s="59"/>
      <c r="F381" s="59">
        <v>60</v>
      </c>
      <c r="G381" s="59"/>
      <c r="H381" s="59"/>
      <c r="I381" s="59"/>
      <c r="J381" s="59">
        <f>SUM(K381:N381)</f>
        <v>60</v>
      </c>
      <c r="K381" s="59">
        <v>25</v>
      </c>
      <c r="L381" s="59"/>
      <c r="M381" s="59">
        <v>35</v>
      </c>
      <c r="N381" s="59"/>
      <c r="O381" s="59"/>
    </row>
    <row r="382" spans="1:15" s="37" customFormat="1" ht="19.5" customHeight="1">
      <c r="A382" s="59" t="s">
        <v>575</v>
      </c>
      <c r="B382" s="59"/>
      <c r="C382" s="59"/>
      <c r="D382" s="59"/>
      <c r="E382" s="59"/>
      <c r="F382" s="59">
        <v>100</v>
      </c>
      <c r="G382" s="59"/>
      <c r="H382" s="27"/>
      <c r="I382" s="59"/>
      <c r="J382" s="59">
        <f>SUM(K382:N382)</f>
        <v>100</v>
      </c>
      <c r="K382" s="59"/>
      <c r="L382" s="59"/>
      <c r="M382" s="59">
        <v>100</v>
      </c>
      <c r="N382" s="59"/>
      <c r="O382" s="59"/>
    </row>
    <row r="383" spans="1:15" s="39" customFormat="1" ht="19.5" customHeight="1">
      <c r="A383" s="27" t="s">
        <v>576</v>
      </c>
      <c r="B383" s="27">
        <f>SUM(B385:B388)</f>
        <v>0</v>
      </c>
      <c r="C383" s="27">
        <f aca="true" t="shared" si="105" ref="C383:N383">SUM(C385:C388)</f>
        <v>0</v>
      </c>
      <c r="D383" s="27">
        <f t="shared" si="105"/>
        <v>0</v>
      </c>
      <c r="E383" s="27">
        <f t="shared" si="105"/>
        <v>0</v>
      </c>
      <c r="F383" s="27">
        <f t="shared" si="105"/>
        <v>1130</v>
      </c>
      <c r="G383" s="27">
        <f t="shared" si="105"/>
        <v>0</v>
      </c>
      <c r="H383" s="27">
        <f t="shared" si="105"/>
        <v>0</v>
      </c>
      <c r="I383" s="27">
        <f t="shared" si="105"/>
        <v>0</v>
      </c>
      <c r="J383" s="27">
        <f t="shared" si="105"/>
        <v>1130</v>
      </c>
      <c r="K383" s="27">
        <f t="shared" si="105"/>
        <v>180</v>
      </c>
      <c r="L383" s="27">
        <f t="shared" si="105"/>
        <v>0</v>
      </c>
      <c r="M383" s="27">
        <f t="shared" si="105"/>
        <v>950</v>
      </c>
      <c r="N383" s="27">
        <f t="shared" si="105"/>
        <v>0</v>
      </c>
      <c r="O383" s="27"/>
    </row>
    <row r="384" spans="1:15" s="39" customFormat="1" ht="19.5" customHeight="1">
      <c r="A384" s="27" t="s">
        <v>577</v>
      </c>
      <c r="B384" s="27"/>
      <c r="C384" s="27"/>
      <c r="D384" s="27"/>
      <c r="E384" s="27"/>
      <c r="F384" s="27">
        <v>525</v>
      </c>
      <c r="G384" s="27"/>
      <c r="H384" s="27"/>
      <c r="I384" s="27"/>
      <c r="J384" s="27">
        <f aca="true" t="shared" si="106" ref="J384:J389">SUM(K384:N384)</f>
        <v>525</v>
      </c>
      <c r="K384" s="27">
        <v>50</v>
      </c>
      <c r="L384" s="27"/>
      <c r="M384" s="27">
        <v>475</v>
      </c>
      <c r="N384" s="27"/>
      <c r="O384" s="27"/>
    </row>
    <row r="385" spans="1:15" s="37" customFormat="1" ht="19.5" customHeight="1">
      <c r="A385" s="59" t="s">
        <v>578</v>
      </c>
      <c r="B385" s="59"/>
      <c r="C385" s="59"/>
      <c r="D385" s="59"/>
      <c r="E385" s="59"/>
      <c r="F385" s="59">
        <v>770</v>
      </c>
      <c r="G385" s="59"/>
      <c r="H385" s="59"/>
      <c r="I385" s="59"/>
      <c r="J385" s="59">
        <f t="shared" si="106"/>
        <v>770</v>
      </c>
      <c r="K385" s="59"/>
      <c r="L385" s="59"/>
      <c r="M385" s="59">
        <v>770</v>
      </c>
      <c r="N385" s="59"/>
      <c r="O385" s="59"/>
    </row>
    <row r="386" spans="1:15" s="37" customFormat="1" ht="30" customHeight="1">
      <c r="A386" s="59" t="s">
        <v>579</v>
      </c>
      <c r="B386" s="59"/>
      <c r="C386" s="59"/>
      <c r="D386" s="59"/>
      <c r="E386" s="59"/>
      <c r="F386" s="59">
        <v>100</v>
      </c>
      <c r="G386" s="59"/>
      <c r="H386" s="59"/>
      <c r="I386" s="59"/>
      <c r="J386" s="59">
        <f t="shared" si="106"/>
        <v>100</v>
      </c>
      <c r="K386" s="59">
        <v>100</v>
      </c>
      <c r="L386" s="59"/>
      <c r="M386" s="59"/>
      <c r="N386" s="59"/>
      <c r="O386" s="59"/>
    </row>
    <row r="387" spans="1:15" s="37" customFormat="1" ht="30" customHeight="1">
      <c r="A387" s="59" t="s">
        <v>580</v>
      </c>
      <c r="B387" s="59"/>
      <c r="C387" s="59"/>
      <c r="D387" s="59"/>
      <c r="E387" s="59"/>
      <c r="F387" s="59">
        <v>60</v>
      </c>
      <c r="G387" s="59"/>
      <c r="H387" s="59"/>
      <c r="I387" s="59"/>
      <c r="J387" s="59">
        <f t="shared" si="106"/>
        <v>60</v>
      </c>
      <c r="K387" s="59">
        <v>60</v>
      </c>
      <c r="L387" s="59"/>
      <c r="M387" s="59"/>
      <c r="N387" s="59"/>
      <c r="O387" s="59"/>
    </row>
    <row r="388" spans="1:15" s="37" customFormat="1" ht="19.5" customHeight="1">
      <c r="A388" s="59" t="s">
        <v>581</v>
      </c>
      <c r="B388" s="59"/>
      <c r="C388" s="59"/>
      <c r="D388" s="59"/>
      <c r="E388" s="59"/>
      <c r="F388" s="59">
        <v>200</v>
      </c>
      <c r="G388" s="59"/>
      <c r="H388" s="59"/>
      <c r="I388" s="59"/>
      <c r="J388" s="59">
        <f t="shared" si="106"/>
        <v>200</v>
      </c>
      <c r="K388" s="59">
        <v>20</v>
      </c>
      <c r="L388" s="59"/>
      <c r="M388" s="59">
        <v>180</v>
      </c>
      <c r="N388" s="59"/>
      <c r="O388" s="59"/>
    </row>
    <row r="389" spans="1:16" s="39" customFormat="1" ht="19.5" customHeight="1">
      <c r="A389" s="27" t="s">
        <v>582</v>
      </c>
      <c r="B389" s="27"/>
      <c r="C389" s="27"/>
      <c r="D389" s="27"/>
      <c r="E389" s="27"/>
      <c r="F389" s="27">
        <v>100</v>
      </c>
      <c r="G389" s="27">
        <v>150</v>
      </c>
      <c r="H389" s="27">
        <v>50</v>
      </c>
      <c r="I389" s="27">
        <v>100</v>
      </c>
      <c r="J389" s="27">
        <f t="shared" si="106"/>
        <v>100</v>
      </c>
      <c r="K389" s="27"/>
      <c r="L389" s="27"/>
      <c r="M389" s="27">
        <v>100</v>
      </c>
      <c r="N389" s="27"/>
      <c r="O389" s="27"/>
      <c r="P389" s="66"/>
    </row>
    <row r="390" spans="1:15" s="37" customFormat="1" ht="19.5" customHeight="1">
      <c r="A390" s="59" t="s">
        <v>583</v>
      </c>
      <c r="B390" s="59">
        <f>SUM(B391:B393)</f>
        <v>0</v>
      </c>
      <c r="C390" s="59">
        <f aca="true" t="shared" si="107" ref="C390:N390">SUM(C391:C393)</f>
        <v>0</v>
      </c>
      <c r="D390" s="59">
        <f t="shared" si="107"/>
        <v>0</v>
      </c>
      <c r="E390" s="59">
        <f t="shared" si="107"/>
        <v>0</v>
      </c>
      <c r="F390" s="59">
        <f t="shared" si="107"/>
        <v>460</v>
      </c>
      <c r="G390" s="59">
        <f t="shared" si="107"/>
        <v>0</v>
      </c>
      <c r="H390" s="59">
        <f t="shared" si="107"/>
        <v>0</v>
      </c>
      <c r="I390" s="59">
        <f t="shared" si="107"/>
        <v>0</v>
      </c>
      <c r="J390" s="59">
        <f t="shared" si="107"/>
        <v>460</v>
      </c>
      <c r="K390" s="59">
        <f t="shared" si="107"/>
        <v>460</v>
      </c>
      <c r="L390" s="59">
        <f t="shared" si="107"/>
        <v>0</v>
      </c>
      <c r="M390" s="59">
        <f t="shared" si="107"/>
        <v>0</v>
      </c>
      <c r="N390" s="59">
        <f t="shared" si="107"/>
        <v>0</v>
      </c>
      <c r="O390" s="59"/>
    </row>
    <row r="391" spans="1:15" s="37" customFormat="1" ht="19.5" customHeight="1">
      <c r="A391" s="59" t="s">
        <v>584</v>
      </c>
      <c r="B391" s="59"/>
      <c r="C391" s="59"/>
      <c r="D391" s="59"/>
      <c r="E391" s="59"/>
      <c r="F391" s="59">
        <v>250</v>
      </c>
      <c r="G391" s="59"/>
      <c r="H391" s="59"/>
      <c r="I391" s="59"/>
      <c r="J391" s="59">
        <f>SUM(K391:N391)</f>
        <v>250</v>
      </c>
      <c r="K391" s="59">
        <v>250</v>
      </c>
      <c r="L391" s="59"/>
      <c r="M391" s="59"/>
      <c r="N391" s="59"/>
      <c r="O391" s="59"/>
    </row>
    <row r="392" spans="1:15" s="37" customFormat="1" ht="19.5" customHeight="1">
      <c r="A392" s="59" t="s">
        <v>585</v>
      </c>
      <c r="B392" s="59"/>
      <c r="C392" s="59"/>
      <c r="D392" s="59"/>
      <c r="E392" s="59"/>
      <c r="F392" s="59">
        <v>150</v>
      </c>
      <c r="G392" s="59"/>
      <c r="H392" s="59"/>
      <c r="I392" s="59"/>
      <c r="J392" s="59">
        <f>SUM(K392:N392)</f>
        <v>150</v>
      </c>
      <c r="K392" s="59">
        <v>150</v>
      </c>
      <c r="L392" s="59"/>
      <c r="M392" s="59"/>
      <c r="N392" s="59"/>
      <c r="O392" s="59"/>
    </row>
    <row r="393" spans="1:15" s="37" customFormat="1" ht="19.5" customHeight="1">
      <c r="A393" s="27" t="s">
        <v>586</v>
      </c>
      <c r="B393" s="59"/>
      <c r="C393" s="59"/>
      <c r="D393" s="59"/>
      <c r="E393" s="59"/>
      <c r="F393" s="59">
        <v>60</v>
      </c>
      <c r="G393" s="59"/>
      <c r="H393" s="59"/>
      <c r="I393" s="59"/>
      <c r="J393" s="59">
        <f>SUM(K393:N393)</f>
        <v>60</v>
      </c>
      <c r="K393" s="59">
        <v>60</v>
      </c>
      <c r="L393" s="59"/>
      <c r="M393" s="27"/>
      <c r="N393" s="59"/>
      <c r="O393" s="59"/>
    </row>
    <row r="394" spans="1:15" s="37" customFormat="1" ht="19.5" customHeight="1">
      <c r="A394" s="59" t="s">
        <v>587</v>
      </c>
      <c r="B394" s="59">
        <f>SUM(B395:B396)</f>
        <v>0</v>
      </c>
      <c r="C394" s="59">
        <f aca="true" t="shared" si="108" ref="C394:N394">SUM(C395:C396)</f>
        <v>0</v>
      </c>
      <c r="D394" s="59">
        <f t="shared" si="108"/>
        <v>0</v>
      </c>
      <c r="E394" s="59">
        <f t="shared" si="108"/>
        <v>0</v>
      </c>
      <c r="F394" s="59">
        <f t="shared" si="108"/>
        <v>2650</v>
      </c>
      <c r="G394" s="59">
        <f t="shared" si="108"/>
        <v>5950</v>
      </c>
      <c r="H394" s="59">
        <f t="shared" si="108"/>
        <v>891</v>
      </c>
      <c r="I394" s="59">
        <f t="shared" si="108"/>
        <v>2650</v>
      </c>
      <c r="J394" s="59">
        <f t="shared" si="108"/>
        <v>2650</v>
      </c>
      <c r="K394" s="59">
        <f t="shared" si="108"/>
        <v>700</v>
      </c>
      <c r="L394" s="59">
        <f t="shared" si="108"/>
        <v>1950</v>
      </c>
      <c r="M394" s="59">
        <f t="shared" si="108"/>
        <v>0</v>
      </c>
      <c r="N394" s="59">
        <f t="shared" si="108"/>
        <v>0</v>
      </c>
      <c r="O394" s="59"/>
    </row>
    <row r="395" spans="1:15" s="37" customFormat="1" ht="19.5" customHeight="1">
      <c r="A395" s="59" t="s">
        <v>588</v>
      </c>
      <c r="B395" s="59"/>
      <c r="C395" s="59"/>
      <c r="D395" s="59"/>
      <c r="E395" s="59"/>
      <c r="F395" s="59">
        <v>150</v>
      </c>
      <c r="G395" s="27">
        <v>250</v>
      </c>
      <c r="H395" s="27"/>
      <c r="I395" s="59">
        <v>150</v>
      </c>
      <c r="J395" s="59">
        <f>SUM(K395:N395)</f>
        <v>150</v>
      </c>
      <c r="K395" s="59"/>
      <c r="L395" s="59">
        <v>150</v>
      </c>
      <c r="M395" s="59"/>
      <c r="N395" s="59"/>
      <c r="O395" s="59"/>
    </row>
    <row r="396" spans="1:15" s="37" customFormat="1" ht="19.5" customHeight="1">
      <c r="A396" s="59" t="s">
        <v>589</v>
      </c>
      <c r="B396" s="59"/>
      <c r="C396" s="59"/>
      <c r="D396" s="59"/>
      <c r="E396" s="59"/>
      <c r="F396" s="59">
        <v>2500</v>
      </c>
      <c r="G396" s="59">
        <v>5700</v>
      </c>
      <c r="H396" s="27">
        <v>891</v>
      </c>
      <c r="I396" s="59">
        <v>2500</v>
      </c>
      <c r="J396" s="59">
        <f>SUM(K396:N396)</f>
        <v>2500</v>
      </c>
      <c r="K396" s="59">
        <v>700</v>
      </c>
      <c r="L396" s="59">
        <v>1800</v>
      </c>
      <c r="M396" s="59"/>
      <c r="N396" s="59"/>
      <c r="O396" s="59" t="s">
        <v>590</v>
      </c>
    </row>
    <row r="397" spans="1:15" s="37" customFormat="1" ht="19.5" customHeight="1">
      <c r="A397" s="59" t="s">
        <v>591</v>
      </c>
      <c r="B397" s="59"/>
      <c r="C397" s="59"/>
      <c r="D397" s="59"/>
      <c r="E397" s="59"/>
      <c r="F397" s="59">
        <v>100</v>
      </c>
      <c r="G397" s="59"/>
      <c r="H397" s="27"/>
      <c r="I397" s="59"/>
      <c r="J397" s="59">
        <f>SUM(K397:N397)</f>
        <v>100</v>
      </c>
      <c r="K397" s="59">
        <v>100</v>
      </c>
      <c r="L397" s="59"/>
      <c r="M397" s="59"/>
      <c r="N397" s="59"/>
      <c r="O397" s="59"/>
    </row>
    <row r="398" spans="1:15" s="38" customFormat="1" ht="19.5" customHeight="1">
      <c r="A398" s="57" t="s">
        <v>592</v>
      </c>
      <c r="B398" s="59">
        <f>SUM(B399,B422,B434,B468)</f>
        <v>13</v>
      </c>
      <c r="C398" s="59">
        <f aca="true" t="shared" si="109" ref="C398:N398">SUM(C399,C422,C434,C468)</f>
        <v>0</v>
      </c>
      <c r="D398" s="59">
        <f t="shared" si="109"/>
        <v>16</v>
      </c>
      <c r="E398" s="59">
        <f t="shared" si="109"/>
        <v>289.4</v>
      </c>
      <c r="F398" s="59">
        <f t="shared" si="109"/>
        <v>2657.4</v>
      </c>
      <c r="G398" s="59">
        <f t="shared" si="109"/>
        <v>3143.7</v>
      </c>
      <c r="H398" s="59">
        <f t="shared" si="109"/>
        <v>1388.5000000000002</v>
      </c>
      <c r="I398" s="59">
        <f t="shared" si="109"/>
        <v>1525.8</v>
      </c>
      <c r="J398" s="59">
        <f t="shared" si="109"/>
        <v>2946.8</v>
      </c>
      <c r="K398" s="59">
        <f t="shared" si="109"/>
        <v>737</v>
      </c>
      <c r="L398" s="59">
        <f t="shared" si="109"/>
        <v>481.59999999999997</v>
      </c>
      <c r="M398" s="59">
        <f t="shared" si="109"/>
        <v>1559.6999999999998</v>
      </c>
      <c r="N398" s="59">
        <f t="shared" si="109"/>
        <v>168.5</v>
      </c>
      <c r="O398" s="59"/>
    </row>
    <row r="399" spans="1:15" s="37" customFormat="1" ht="19.5" customHeight="1">
      <c r="A399" s="59" t="s">
        <v>593</v>
      </c>
      <c r="B399" s="59">
        <f>SUM(B400,B401,B405,B408,B411)</f>
        <v>10</v>
      </c>
      <c r="C399" s="59">
        <f>SUM(C400,C401,C405,C408,C411)</f>
        <v>0</v>
      </c>
      <c r="D399" s="59">
        <f>SUM(D400,D401,D405,D408,D411)</f>
        <v>6</v>
      </c>
      <c r="E399" s="59">
        <f>SUM(E400,E401,E405,E408,E411)</f>
        <v>209.39999999999998</v>
      </c>
      <c r="F399" s="59">
        <f>SUM(F400,F401,F405,F408,F411)</f>
        <v>138.4</v>
      </c>
      <c r="G399" s="59">
        <f aca="true" t="shared" si="110" ref="G399:N399">SUM(G400,G401,G405,G408,G411)</f>
        <v>0</v>
      </c>
      <c r="H399" s="59">
        <f t="shared" si="110"/>
        <v>0</v>
      </c>
      <c r="I399" s="59">
        <f t="shared" si="110"/>
        <v>0</v>
      </c>
      <c r="J399" s="59">
        <f t="shared" si="110"/>
        <v>347.79999999999995</v>
      </c>
      <c r="K399" s="59">
        <f t="shared" si="110"/>
        <v>161.3</v>
      </c>
      <c r="L399" s="59">
        <f t="shared" si="110"/>
        <v>150</v>
      </c>
      <c r="M399" s="59">
        <f t="shared" si="110"/>
        <v>36.5</v>
      </c>
      <c r="N399" s="59">
        <f t="shared" si="110"/>
        <v>0</v>
      </c>
      <c r="O399" s="59"/>
    </row>
    <row r="400" spans="1:16" s="39" customFormat="1" ht="19.5" customHeight="1">
      <c r="A400" s="27" t="s">
        <v>454</v>
      </c>
      <c r="B400" s="27">
        <v>10</v>
      </c>
      <c r="C400" s="27"/>
      <c r="D400" s="27"/>
      <c r="E400" s="27">
        <v>194.7</v>
      </c>
      <c r="F400" s="27"/>
      <c r="G400" s="27"/>
      <c r="H400" s="27"/>
      <c r="I400" s="27"/>
      <c r="J400" s="27">
        <f aca="true" t="shared" si="111" ref="J400:J412">SUM(K400:M400)</f>
        <v>194.7</v>
      </c>
      <c r="K400" s="27">
        <v>44.7</v>
      </c>
      <c r="L400" s="27">
        <v>150</v>
      </c>
      <c r="M400" s="27"/>
      <c r="N400" s="27"/>
      <c r="O400" s="27"/>
      <c r="P400" s="66"/>
    </row>
    <row r="401" spans="1:15" s="37" customFormat="1" ht="19.5" customHeight="1">
      <c r="A401" s="59" t="s">
        <v>594</v>
      </c>
      <c r="B401" s="59">
        <f>SUM(B402:B404)</f>
        <v>0</v>
      </c>
      <c r="C401" s="59">
        <f aca="true" t="shared" si="112" ref="C401:N401">SUM(C402:C404)</f>
        <v>0</v>
      </c>
      <c r="D401" s="59">
        <f t="shared" si="112"/>
        <v>3</v>
      </c>
      <c r="E401" s="59">
        <f t="shared" si="112"/>
        <v>0</v>
      </c>
      <c r="F401" s="59">
        <f t="shared" si="112"/>
        <v>47</v>
      </c>
      <c r="G401" s="59">
        <f t="shared" si="112"/>
        <v>0</v>
      </c>
      <c r="H401" s="59">
        <f t="shared" si="112"/>
        <v>0</v>
      </c>
      <c r="I401" s="59">
        <f t="shared" si="112"/>
        <v>0</v>
      </c>
      <c r="J401" s="59">
        <f t="shared" si="112"/>
        <v>47</v>
      </c>
      <c r="K401" s="59">
        <f t="shared" si="112"/>
        <v>36</v>
      </c>
      <c r="L401" s="59">
        <f t="shared" si="112"/>
        <v>0</v>
      </c>
      <c r="M401" s="59">
        <f t="shared" si="112"/>
        <v>11</v>
      </c>
      <c r="N401" s="59">
        <f t="shared" si="112"/>
        <v>0</v>
      </c>
      <c r="O401" s="59"/>
    </row>
    <row r="402" spans="1:15" s="37" customFormat="1" ht="19.5" customHeight="1">
      <c r="A402" s="59" t="s">
        <v>595</v>
      </c>
      <c r="B402" s="59"/>
      <c r="C402" s="59"/>
      <c r="D402" s="59">
        <v>3</v>
      </c>
      <c r="E402" s="59"/>
      <c r="F402" s="59">
        <v>12</v>
      </c>
      <c r="G402" s="59"/>
      <c r="H402" s="59"/>
      <c r="I402" s="59"/>
      <c r="J402" s="59">
        <f t="shared" si="111"/>
        <v>12</v>
      </c>
      <c r="K402" s="59">
        <v>8</v>
      </c>
      <c r="L402" s="59"/>
      <c r="M402" s="59">
        <v>4</v>
      </c>
      <c r="N402" s="59"/>
      <c r="O402" s="59"/>
    </row>
    <row r="403" spans="1:15" s="37" customFormat="1" ht="19.5" customHeight="1">
      <c r="A403" s="59" t="s">
        <v>596</v>
      </c>
      <c r="B403" s="59"/>
      <c r="C403" s="59"/>
      <c r="D403" s="59"/>
      <c r="E403" s="59"/>
      <c r="F403" s="59">
        <v>10</v>
      </c>
      <c r="G403" s="59"/>
      <c r="H403" s="59"/>
      <c r="I403" s="59"/>
      <c r="J403" s="59">
        <f t="shared" si="111"/>
        <v>10</v>
      </c>
      <c r="K403" s="59">
        <v>10</v>
      </c>
      <c r="L403" s="59"/>
      <c r="M403" s="59"/>
      <c r="N403" s="59"/>
      <c r="O403" s="59"/>
    </row>
    <row r="404" spans="1:15" s="37" customFormat="1" ht="19.5" customHeight="1">
      <c r="A404" s="59" t="s">
        <v>597</v>
      </c>
      <c r="B404" s="59"/>
      <c r="C404" s="59"/>
      <c r="D404" s="59"/>
      <c r="E404" s="59"/>
      <c r="F404" s="59">
        <v>25</v>
      </c>
      <c r="G404" s="59"/>
      <c r="H404" s="59"/>
      <c r="I404" s="59"/>
      <c r="J404" s="59">
        <f t="shared" si="111"/>
        <v>25</v>
      </c>
      <c r="K404" s="59">
        <v>18</v>
      </c>
      <c r="L404" s="59"/>
      <c r="M404" s="59">
        <v>7</v>
      </c>
      <c r="N404" s="59"/>
      <c r="O404" s="59"/>
    </row>
    <row r="405" spans="1:15" s="37" customFormat="1" ht="19.5" customHeight="1">
      <c r="A405" s="59" t="s">
        <v>598</v>
      </c>
      <c r="B405" s="59">
        <f>SUM(B406:B407)</f>
        <v>0</v>
      </c>
      <c r="C405" s="59">
        <f aca="true" t="shared" si="113" ref="C405:N405">SUM(C406:C407)</f>
        <v>0</v>
      </c>
      <c r="D405" s="59">
        <f t="shared" si="113"/>
        <v>0</v>
      </c>
      <c r="E405" s="59">
        <f t="shared" si="113"/>
        <v>0</v>
      </c>
      <c r="F405" s="59">
        <f t="shared" si="113"/>
        <v>0.8999999999999999</v>
      </c>
      <c r="G405" s="59">
        <f t="shared" si="113"/>
        <v>0</v>
      </c>
      <c r="H405" s="59">
        <f t="shared" si="113"/>
        <v>0</v>
      </c>
      <c r="I405" s="59">
        <f t="shared" si="113"/>
        <v>0</v>
      </c>
      <c r="J405" s="59">
        <f t="shared" si="113"/>
        <v>0.8999999999999999</v>
      </c>
      <c r="K405" s="59">
        <f t="shared" si="113"/>
        <v>0</v>
      </c>
      <c r="L405" s="59">
        <f t="shared" si="113"/>
        <v>0</v>
      </c>
      <c r="M405" s="59">
        <f t="shared" si="113"/>
        <v>0.8999999999999999</v>
      </c>
      <c r="N405" s="59">
        <f t="shared" si="113"/>
        <v>0</v>
      </c>
      <c r="O405" s="59"/>
    </row>
    <row r="406" spans="1:15" s="39" customFormat="1" ht="19.5" customHeight="1">
      <c r="A406" s="27" t="s">
        <v>599</v>
      </c>
      <c r="B406" s="27"/>
      <c r="C406" s="27"/>
      <c r="D406" s="27"/>
      <c r="E406" s="27"/>
      <c r="F406" s="27">
        <v>0.6</v>
      </c>
      <c r="G406" s="27"/>
      <c r="H406" s="27"/>
      <c r="I406" s="27"/>
      <c r="J406" s="59">
        <f t="shared" si="111"/>
        <v>0.6</v>
      </c>
      <c r="K406" s="27"/>
      <c r="L406" s="27"/>
      <c r="M406" s="27">
        <v>0.6</v>
      </c>
      <c r="N406" s="27"/>
      <c r="O406" s="27"/>
    </row>
    <row r="407" spans="1:15" s="39" customFormat="1" ht="19.5" customHeight="1">
      <c r="A407" s="27" t="s">
        <v>600</v>
      </c>
      <c r="B407" s="27"/>
      <c r="C407" s="27"/>
      <c r="D407" s="27"/>
      <c r="E407" s="27"/>
      <c r="F407" s="27">
        <v>0.3</v>
      </c>
      <c r="G407" s="27"/>
      <c r="H407" s="27"/>
      <c r="I407" s="27"/>
      <c r="J407" s="59">
        <f t="shared" si="111"/>
        <v>0.3</v>
      </c>
      <c r="K407" s="27"/>
      <c r="L407" s="27"/>
      <c r="M407" s="27">
        <v>0.3</v>
      </c>
      <c r="N407" s="27"/>
      <c r="O407" s="27"/>
    </row>
    <row r="408" spans="1:15" s="37" customFormat="1" ht="19.5" customHeight="1">
      <c r="A408" s="59" t="s">
        <v>601</v>
      </c>
      <c r="B408" s="59">
        <f>SUM(B409:B410)</f>
        <v>0</v>
      </c>
      <c r="C408" s="59">
        <f aca="true" t="shared" si="114" ref="C408:N408">SUM(C409:C410)</f>
        <v>0</v>
      </c>
      <c r="D408" s="59">
        <f t="shared" si="114"/>
        <v>0</v>
      </c>
      <c r="E408" s="59">
        <f t="shared" si="114"/>
        <v>0</v>
      </c>
      <c r="F408" s="59">
        <f t="shared" si="114"/>
        <v>27.8</v>
      </c>
      <c r="G408" s="59">
        <f t="shared" si="114"/>
        <v>0</v>
      </c>
      <c r="H408" s="59">
        <f t="shared" si="114"/>
        <v>0</v>
      </c>
      <c r="I408" s="59">
        <f t="shared" si="114"/>
        <v>0</v>
      </c>
      <c r="J408" s="59">
        <f t="shared" si="114"/>
        <v>27.8</v>
      </c>
      <c r="K408" s="59">
        <f t="shared" si="114"/>
        <v>27.8</v>
      </c>
      <c r="L408" s="59">
        <f t="shared" si="114"/>
        <v>0</v>
      </c>
      <c r="M408" s="59">
        <f t="shared" si="114"/>
        <v>0</v>
      </c>
      <c r="N408" s="59">
        <f t="shared" si="114"/>
        <v>0</v>
      </c>
      <c r="O408" s="59"/>
    </row>
    <row r="409" spans="1:15" s="37" customFormat="1" ht="19.5" customHeight="1">
      <c r="A409" s="59" t="s">
        <v>602</v>
      </c>
      <c r="B409" s="59"/>
      <c r="C409" s="59"/>
      <c r="D409" s="59"/>
      <c r="E409" s="59"/>
      <c r="F409" s="59">
        <v>20</v>
      </c>
      <c r="G409" s="59"/>
      <c r="H409" s="59"/>
      <c r="I409" s="59"/>
      <c r="J409" s="59">
        <f t="shared" si="111"/>
        <v>20</v>
      </c>
      <c r="K409" s="59">
        <v>20</v>
      </c>
      <c r="L409" s="59"/>
      <c r="M409" s="59"/>
      <c r="N409" s="59"/>
      <c r="O409" s="59"/>
    </row>
    <row r="410" spans="1:15" s="39" customFormat="1" ht="19.5" customHeight="1">
      <c r="A410" s="27" t="s">
        <v>603</v>
      </c>
      <c r="B410" s="27"/>
      <c r="C410" s="27"/>
      <c r="D410" s="27"/>
      <c r="E410" s="27"/>
      <c r="F410" s="27">
        <v>7.8</v>
      </c>
      <c r="G410" s="27"/>
      <c r="H410" s="27"/>
      <c r="I410" s="27"/>
      <c r="J410" s="27">
        <f t="shared" si="111"/>
        <v>7.8</v>
      </c>
      <c r="K410" s="27">
        <v>7.8</v>
      </c>
      <c r="L410" s="27"/>
      <c r="M410" s="27"/>
      <c r="N410" s="27"/>
      <c r="O410" s="27"/>
    </row>
    <row r="411" spans="1:15" s="39" customFormat="1" ht="19.5" customHeight="1">
      <c r="A411" s="27" t="s">
        <v>604</v>
      </c>
      <c r="B411" s="27">
        <f>SUM(B412:B421)</f>
        <v>0</v>
      </c>
      <c r="C411" s="27">
        <f aca="true" t="shared" si="115" ref="C411:N411">SUM(C412:C421)</f>
        <v>0</v>
      </c>
      <c r="D411" s="27">
        <f t="shared" si="115"/>
        <v>3</v>
      </c>
      <c r="E411" s="27">
        <f t="shared" si="115"/>
        <v>14.7</v>
      </c>
      <c r="F411" s="27">
        <f t="shared" si="115"/>
        <v>62.7</v>
      </c>
      <c r="G411" s="27">
        <f t="shared" si="115"/>
        <v>0</v>
      </c>
      <c r="H411" s="27">
        <f t="shared" si="115"/>
        <v>0</v>
      </c>
      <c r="I411" s="27">
        <f t="shared" si="115"/>
        <v>0</v>
      </c>
      <c r="J411" s="27">
        <f t="shared" si="115"/>
        <v>77.4</v>
      </c>
      <c r="K411" s="27">
        <f t="shared" si="115"/>
        <v>52.8</v>
      </c>
      <c r="L411" s="27">
        <f t="shared" si="115"/>
        <v>0</v>
      </c>
      <c r="M411" s="27">
        <f t="shared" si="115"/>
        <v>24.6</v>
      </c>
      <c r="N411" s="27">
        <f t="shared" si="115"/>
        <v>0</v>
      </c>
      <c r="O411" s="27"/>
    </row>
    <row r="412" spans="1:16" s="39" customFormat="1" ht="19.5" customHeight="1">
      <c r="A412" s="27" t="s">
        <v>605</v>
      </c>
      <c r="B412" s="27"/>
      <c r="C412" s="27"/>
      <c r="D412" s="27">
        <v>2</v>
      </c>
      <c r="E412" s="27">
        <v>10.5</v>
      </c>
      <c r="F412" s="27"/>
      <c r="G412" s="27"/>
      <c r="H412" s="27"/>
      <c r="I412" s="27"/>
      <c r="J412" s="27">
        <f t="shared" si="111"/>
        <v>10.5</v>
      </c>
      <c r="K412" s="27">
        <v>10.5</v>
      </c>
      <c r="L412" s="27"/>
      <c r="M412" s="27"/>
      <c r="N412" s="27"/>
      <c r="O412" s="27"/>
      <c r="P412" s="66"/>
    </row>
    <row r="413" spans="1:16" s="39" customFormat="1" ht="19.5" customHeight="1">
      <c r="A413" s="27" t="s">
        <v>606</v>
      </c>
      <c r="B413" s="27"/>
      <c r="C413" s="27"/>
      <c r="D413" s="27">
        <v>1</v>
      </c>
      <c r="E413" s="27">
        <v>4.2</v>
      </c>
      <c r="F413" s="27"/>
      <c r="G413" s="27"/>
      <c r="H413" s="27"/>
      <c r="I413" s="27"/>
      <c r="J413" s="27">
        <f>SUM(K413:N413)</f>
        <v>4.2</v>
      </c>
      <c r="K413" s="27">
        <v>4.2</v>
      </c>
      <c r="L413" s="27"/>
      <c r="M413" s="27"/>
      <c r="N413" s="27"/>
      <c r="O413" s="27"/>
      <c r="P413" s="66"/>
    </row>
    <row r="414" spans="1:15" s="39" customFormat="1" ht="19.5" customHeight="1">
      <c r="A414" s="27" t="s">
        <v>607</v>
      </c>
      <c r="B414" s="27"/>
      <c r="C414" s="27"/>
      <c r="D414" s="27"/>
      <c r="E414" s="27"/>
      <c r="F414" s="27">
        <v>1</v>
      </c>
      <c r="G414" s="27"/>
      <c r="H414" s="27"/>
      <c r="I414" s="27"/>
      <c r="J414" s="27">
        <f aca="true" t="shared" si="116" ref="J414:J421">SUM(K414:M414)</f>
        <v>1</v>
      </c>
      <c r="K414" s="27">
        <v>1</v>
      </c>
      <c r="L414" s="27"/>
      <c r="M414" s="27"/>
      <c r="N414" s="27"/>
      <c r="O414" s="27"/>
    </row>
    <row r="415" spans="1:15" s="39" customFormat="1" ht="19.5" customHeight="1">
      <c r="A415" s="27" t="s">
        <v>608</v>
      </c>
      <c r="B415" s="27"/>
      <c r="C415" s="27"/>
      <c r="D415" s="27"/>
      <c r="E415" s="27"/>
      <c r="F415" s="27">
        <v>5</v>
      </c>
      <c r="G415" s="27"/>
      <c r="H415" s="27"/>
      <c r="I415" s="27"/>
      <c r="J415" s="27">
        <f t="shared" si="116"/>
        <v>5</v>
      </c>
      <c r="K415" s="27">
        <v>5</v>
      </c>
      <c r="L415" s="27"/>
      <c r="M415" s="27"/>
      <c r="N415" s="27"/>
      <c r="O415" s="27"/>
    </row>
    <row r="416" spans="1:15" s="39" customFormat="1" ht="19.5" customHeight="1">
      <c r="A416" s="27" t="s">
        <v>609</v>
      </c>
      <c r="B416" s="27"/>
      <c r="C416" s="27"/>
      <c r="D416" s="27"/>
      <c r="E416" s="27"/>
      <c r="F416" s="27">
        <v>2</v>
      </c>
      <c r="G416" s="27"/>
      <c r="H416" s="27"/>
      <c r="I416" s="27"/>
      <c r="J416" s="27">
        <f t="shared" si="116"/>
        <v>2</v>
      </c>
      <c r="K416" s="27">
        <v>2</v>
      </c>
      <c r="L416" s="27"/>
      <c r="M416" s="27"/>
      <c r="N416" s="27"/>
      <c r="O416" s="27"/>
    </row>
    <row r="417" spans="1:15" s="37" customFormat="1" ht="19.5" customHeight="1">
      <c r="A417" s="59" t="s">
        <v>610</v>
      </c>
      <c r="B417" s="59"/>
      <c r="C417" s="59"/>
      <c r="D417" s="59"/>
      <c r="E417" s="59"/>
      <c r="F417" s="59">
        <v>3</v>
      </c>
      <c r="G417" s="59"/>
      <c r="H417" s="59"/>
      <c r="I417" s="59"/>
      <c r="J417" s="59">
        <f t="shared" si="116"/>
        <v>3</v>
      </c>
      <c r="K417" s="59"/>
      <c r="L417" s="59"/>
      <c r="M417" s="59">
        <v>3</v>
      </c>
      <c r="N417" s="59"/>
      <c r="O417" s="59"/>
    </row>
    <row r="418" spans="1:15" s="37" customFormat="1" ht="19.5" customHeight="1">
      <c r="A418" s="59" t="s">
        <v>611</v>
      </c>
      <c r="B418" s="59"/>
      <c r="C418" s="59"/>
      <c r="D418" s="59"/>
      <c r="E418" s="59"/>
      <c r="F418" s="59">
        <v>1</v>
      </c>
      <c r="G418" s="59"/>
      <c r="H418" s="59"/>
      <c r="I418" s="59"/>
      <c r="J418" s="59">
        <f t="shared" si="116"/>
        <v>1</v>
      </c>
      <c r="K418" s="59"/>
      <c r="L418" s="59"/>
      <c r="M418" s="59">
        <v>1</v>
      </c>
      <c r="N418" s="59"/>
      <c r="O418" s="59"/>
    </row>
    <row r="419" spans="1:15" s="37" customFormat="1" ht="19.5" customHeight="1">
      <c r="A419" s="59" t="s">
        <v>612</v>
      </c>
      <c r="B419" s="59"/>
      <c r="C419" s="59"/>
      <c r="D419" s="59"/>
      <c r="E419" s="59"/>
      <c r="F419" s="59">
        <v>20.6</v>
      </c>
      <c r="G419" s="59"/>
      <c r="H419" s="59"/>
      <c r="I419" s="59"/>
      <c r="J419" s="59">
        <f t="shared" si="116"/>
        <v>20.6</v>
      </c>
      <c r="K419" s="59"/>
      <c r="L419" s="59"/>
      <c r="M419" s="59">
        <v>20.6</v>
      </c>
      <c r="N419" s="59"/>
      <c r="O419" s="59"/>
    </row>
    <row r="420" spans="1:15" s="37" customFormat="1" ht="19.5" customHeight="1">
      <c r="A420" s="59" t="s">
        <v>613</v>
      </c>
      <c r="B420" s="59"/>
      <c r="C420" s="59"/>
      <c r="D420" s="59"/>
      <c r="E420" s="59"/>
      <c r="F420" s="59">
        <v>0.1</v>
      </c>
      <c r="G420" s="59"/>
      <c r="H420" s="59"/>
      <c r="I420" s="59"/>
      <c r="J420" s="59">
        <f t="shared" si="116"/>
        <v>0.1</v>
      </c>
      <c r="K420" s="59">
        <v>0.1</v>
      </c>
      <c r="L420" s="59"/>
      <c r="M420" s="59"/>
      <c r="N420" s="59"/>
      <c r="O420" s="59"/>
    </row>
    <row r="421" spans="1:15" s="37" customFormat="1" ht="19.5" customHeight="1">
      <c r="A421" s="59" t="s">
        <v>614</v>
      </c>
      <c r="B421" s="59"/>
      <c r="C421" s="59"/>
      <c r="D421" s="59"/>
      <c r="E421" s="59"/>
      <c r="F421" s="59">
        <v>30</v>
      </c>
      <c r="G421" s="59"/>
      <c r="H421" s="59"/>
      <c r="I421" s="59"/>
      <c r="J421" s="59">
        <f t="shared" si="116"/>
        <v>30</v>
      </c>
      <c r="K421" s="59">
        <v>30</v>
      </c>
      <c r="L421" s="59"/>
      <c r="M421" s="59"/>
      <c r="N421" s="59"/>
      <c r="O421" s="59"/>
    </row>
    <row r="422" spans="1:15" s="37" customFormat="1" ht="19.5" customHeight="1">
      <c r="A422" s="59" t="s">
        <v>615</v>
      </c>
      <c r="B422" s="59">
        <f>SUM(B423:B425,B432:B433)</f>
        <v>1</v>
      </c>
      <c r="C422" s="59">
        <f aca="true" t="shared" si="117" ref="C422:N422">SUM(C423:C425,C432:C433)</f>
        <v>0</v>
      </c>
      <c r="D422" s="59">
        <f t="shared" si="117"/>
        <v>0</v>
      </c>
      <c r="E422" s="59">
        <f t="shared" si="117"/>
        <v>16.7</v>
      </c>
      <c r="F422" s="59">
        <f t="shared" si="117"/>
        <v>265.29999999999995</v>
      </c>
      <c r="G422" s="59">
        <f t="shared" si="117"/>
        <v>294.7</v>
      </c>
      <c r="H422" s="59">
        <f t="shared" si="117"/>
        <v>0</v>
      </c>
      <c r="I422" s="59">
        <f t="shared" si="117"/>
        <v>245.29999999999998</v>
      </c>
      <c r="J422" s="59">
        <f t="shared" si="117"/>
        <v>282</v>
      </c>
      <c r="K422" s="59">
        <f t="shared" si="117"/>
        <v>151.39999999999998</v>
      </c>
      <c r="L422" s="59">
        <f t="shared" si="117"/>
        <v>15</v>
      </c>
      <c r="M422" s="59">
        <f t="shared" si="117"/>
        <v>115.6</v>
      </c>
      <c r="N422" s="59">
        <f t="shared" si="117"/>
        <v>0</v>
      </c>
      <c r="O422" s="59"/>
    </row>
    <row r="423" spans="1:16" s="39" customFormat="1" ht="19.5" customHeight="1">
      <c r="A423" s="27" t="s">
        <v>454</v>
      </c>
      <c r="B423" s="27">
        <v>1</v>
      </c>
      <c r="C423" s="27"/>
      <c r="D423" s="27"/>
      <c r="E423" s="27">
        <v>16.7</v>
      </c>
      <c r="F423" s="27"/>
      <c r="G423" s="27"/>
      <c r="H423" s="27"/>
      <c r="I423" s="27"/>
      <c r="J423" s="27">
        <f>SUM(K423:N423)</f>
        <v>16.7</v>
      </c>
      <c r="K423" s="27">
        <v>1.7</v>
      </c>
      <c r="L423" s="27">
        <v>15</v>
      </c>
      <c r="M423" s="27"/>
      <c r="N423" s="27"/>
      <c r="O423" s="27"/>
      <c r="P423" s="66"/>
    </row>
    <row r="424" spans="1:15" s="37" customFormat="1" ht="19.5" customHeight="1">
      <c r="A424" s="59" t="s">
        <v>616</v>
      </c>
      <c r="B424" s="59"/>
      <c r="C424" s="59"/>
      <c r="D424" s="59"/>
      <c r="E424" s="59"/>
      <c r="F424" s="59">
        <v>20</v>
      </c>
      <c r="G424" s="59"/>
      <c r="H424" s="59"/>
      <c r="I424" s="59"/>
      <c r="J424" s="27">
        <f>SUM(K424:N424)</f>
        <v>20</v>
      </c>
      <c r="K424" s="59">
        <v>20</v>
      </c>
      <c r="L424" s="59"/>
      <c r="M424" s="59"/>
      <c r="N424" s="59"/>
      <c r="O424" s="59"/>
    </row>
    <row r="425" spans="1:15" s="37" customFormat="1" ht="19.5" customHeight="1">
      <c r="A425" s="59" t="s">
        <v>617</v>
      </c>
      <c r="B425" s="59">
        <f>SUM(B426:B430)</f>
        <v>0</v>
      </c>
      <c r="C425" s="59">
        <f aca="true" t="shared" si="118" ref="C425:N425">SUM(C426:C430)</f>
        <v>0</v>
      </c>
      <c r="D425" s="59">
        <f t="shared" si="118"/>
        <v>0</v>
      </c>
      <c r="E425" s="59">
        <f t="shared" si="118"/>
        <v>0</v>
      </c>
      <c r="F425" s="59">
        <f t="shared" si="118"/>
        <v>228.29999999999998</v>
      </c>
      <c r="G425" s="59">
        <f t="shared" si="118"/>
        <v>277.7</v>
      </c>
      <c r="H425" s="59">
        <f t="shared" si="118"/>
        <v>0</v>
      </c>
      <c r="I425" s="59">
        <f t="shared" si="118"/>
        <v>228.29999999999998</v>
      </c>
      <c r="J425" s="59">
        <f t="shared" si="118"/>
        <v>228.29999999999998</v>
      </c>
      <c r="K425" s="59">
        <f t="shared" si="118"/>
        <v>112.69999999999999</v>
      </c>
      <c r="L425" s="59">
        <f t="shared" si="118"/>
        <v>0</v>
      </c>
      <c r="M425" s="59">
        <f t="shared" si="118"/>
        <v>115.6</v>
      </c>
      <c r="N425" s="59">
        <f t="shared" si="118"/>
        <v>0</v>
      </c>
      <c r="O425" s="59"/>
    </row>
    <row r="426" spans="1:15" s="37" customFormat="1" ht="19.5" customHeight="1">
      <c r="A426" s="59" t="s">
        <v>618</v>
      </c>
      <c r="B426" s="59"/>
      <c r="C426" s="59"/>
      <c r="D426" s="59"/>
      <c r="E426" s="59"/>
      <c r="F426" s="59">
        <v>45.9</v>
      </c>
      <c r="G426" s="27">
        <v>65.5</v>
      </c>
      <c r="H426" s="59"/>
      <c r="I426" s="59">
        <v>45.9</v>
      </c>
      <c r="J426" s="59">
        <f aca="true" t="shared" si="119" ref="J426:J433">SUM(K426:N426)</f>
        <v>45.9</v>
      </c>
      <c r="K426" s="59"/>
      <c r="L426" s="59"/>
      <c r="M426" s="59">
        <v>45.9</v>
      </c>
      <c r="N426" s="59"/>
      <c r="O426" s="59" t="s">
        <v>619</v>
      </c>
    </row>
    <row r="427" spans="1:15" s="37" customFormat="1" ht="19.5" customHeight="1">
      <c r="A427" s="59" t="s">
        <v>620</v>
      </c>
      <c r="B427" s="59"/>
      <c r="C427" s="59"/>
      <c r="D427" s="59"/>
      <c r="E427" s="59"/>
      <c r="F427" s="59">
        <v>24.8</v>
      </c>
      <c r="G427" s="27">
        <v>35.4</v>
      </c>
      <c r="H427" s="59"/>
      <c r="I427" s="59">
        <v>24.8</v>
      </c>
      <c r="J427" s="59">
        <f t="shared" si="119"/>
        <v>24.8</v>
      </c>
      <c r="K427" s="59"/>
      <c r="L427" s="59"/>
      <c r="M427" s="59">
        <v>24.8</v>
      </c>
      <c r="N427" s="59"/>
      <c r="O427" s="59" t="s">
        <v>619</v>
      </c>
    </row>
    <row r="428" spans="1:15" s="37" customFormat="1" ht="19.5" customHeight="1">
      <c r="A428" s="59" t="s">
        <v>621</v>
      </c>
      <c r="B428" s="59"/>
      <c r="C428" s="59"/>
      <c r="D428" s="59"/>
      <c r="E428" s="59"/>
      <c r="F428" s="59">
        <v>44.9</v>
      </c>
      <c r="G428" s="27">
        <v>64.1</v>
      </c>
      <c r="H428" s="59"/>
      <c r="I428" s="59">
        <v>44.9</v>
      </c>
      <c r="J428" s="59">
        <f t="shared" si="119"/>
        <v>44.9</v>
      </c>
      <c r="K428" s="59"/>
      <c r="L428" s="59"/>
      <c r="M428" s="59">
        <v>44.9</v>
      </c>
      <c r="N428" s="59"/>
      <c r="O428" s="59" t="s">
        <v>619</v>
      </c>
    </row>
    <row r="429" spans="1:15" s="37" customFormat="1" ht="19.5" customHeight="1">
      <c r="A429" s="59" t="s">
        <v>622</v>
      </c>
      <c r="B429" s="59"/>
      <c r="C429" s="59"/>
      <c r="D429" s="59"/>
      <c r="E429" s="59"/>
      <c r="F429" s="59">
        <v>84.6</v>
      </c>
      <c r="G429" s="27">
        <v>84.6</v>
      </c>
      <c r="H429" s="59"/>
      <c r="I429" s="59">
        <v>84.6</v>
      </c>
      <c r="J429" s="59">
        <f t="shared" si="119"/>
        <v>84.6</v>
      </c>
      <c r="K429" s="59">
        <v>84.6</v>
      </c>
      <c r="L429" s="59"/>
      <c r="M429" s="59"/>
      <c r="N429" s="59"/>
      <c r="O429" s="59" t="s">
        <v>619</v>
      </c>
    </row>
    <row r="430" spans="1:15" s="37" customFormat="1" ht="19.5" customHeight="1">
      <c r="A430" s="59" t="s">
        <v>623</v>
      </c>
      <c r="B430" s="59"/>
      <c r="C430" s="59"/>
      <c r="D430" s="59"/>
      <c r="E430" s="59"/>
      <c r="F430" s="59">
        <v>28.1</v>
      </c>
      <c r="G430" s="27">
        <v>28.1</v>
      </c>
      <c r="H430" s="59"/>
      <c r="I430" s="59">
        <v>28.1</v>
      </c>
      <c r="J430" s="59">
        <f t="shared" si="119"/>
        <v>28.1</v>
      </c>
      <c r="K430" s="59">
        <v>28.1</v>
      </c>
      <c r="L430" s="59"/>
      <c r="M430" s="59"/>
      <c r="N430" s="59"/>
      <c r="O430" s="59" t="s">
        <v>619</v>
      </c>
    </row>
    <row r="431" spans="1:15" s="37" customFormat="1" ht="19.5" customHeight="1">
      <c r="A431" s="59" t="s">
        <v>624</v>
      </c>
      <c r="B431" s="59"/>
      <c r="C431" s="59"/>
      <c r="D431" s="59"/>
      <c r="E431" s="59"/>
      <c r="F431" s="59">
        <v>10</v>
      </c>
      <c r="G431" s="27">
        <v>10</v>
      </c>
      <c r="H431" s="59"/>
      <c r="I431" s="59">
        <v>10</v>
      </c>
      <c r="J431" s="59">
        <f t="shared" si="119"/>
        <v>10</v>
      </c>
      <c r="K431" s="59">
        <v>10</v>
      </c>
      <c r="L431" s="59"/>
      <c r="M431" s="59"/>
      <c r="N431" s="59"/>
      <c r="O431" s="59" t="s">
        <v>367</v>
      </c>
    </row>
    <row r="432" spans="1:15" s="37" customFormat="1" ht="19.5" customHeight="1">
      <c r="A432" s="59" t="s">
        <v>625</v>
      </c>
      <c r="B432" s="59"/>
      <c r="C432" s="59"/>
      <c r="D432" s="59"/>
      <c r="E432" s="59"/>
      <c r="F432" s="59">
        <v>5</v>
      </c>
      <c r="G432" s="59">
        <v>5</v>
      </c>
      <c r="H432" s="59"/>
      <c r="I432" s="59">
        <v>5</v>
      </c>
      <c r="J432" s="59">
        <f t="shared" si="119"/>
        <v>5</v>
      </c>
      <c r="K432" s="59">
        <v>5</v>
      </c>
      <c r="L432" s="59"/>
      <c r="M432" s="59"/>
      <c r="N432" s="59"/>
      <c r="O432" s="59"/>
    </row>
    <row r="433" spans="1:15" s="37" customFormat="1" ht="19.5" customHeight="1">
      <c r="A433" s="59" t="s">
        <v>626</v>
      </c>
      <c r="B433" s="59"/>
      <c r="C433" s="59"/>
      <c r="D433" s="59"/>
      <c r="E433" s="59"/>
      <c r="F433" s="59">
        <v>12</v>
      </c>
      <c r="G433" s="59">
        <v>12</v>
      </c>
      <c r="H433" s="59"/>
      <c r="I433" s="59">
        <v>12</v>
      </c>
      <c r="J433" s="59">
        <f t="shared" si="119"/>
        <v>12</v>
      </c>
      <c r="K433" s="59">
        <v>12</v>
      </c>
      <c r="L433" s="59"/>
      <c r="M433" s="59"/>
      <c r="N433" s="59"/>
      <c r="O433" s="59"/>
    </row>
    <row r="434" spans="1:15" s="37" customFormat="1" ht="19.5" customHeight="1">
      <c r="A434" s="59" t="s">
        <v>627</v>
      </c>
      <c r="B434" s="59">
        <f>SUM(B435:B438,B447:B449)</f>
        <v>2</v>
      </c>
      <c r="C434" s="59">
        <f aca="true" t="shared" si="120" ref="C434:N434">SUM(C435:C438,C447:C449)</f>
        <v>0</v>
      </c>
      <c r="D434" s="59">
        <f t="shared" si="120"/>
        <v>10</v>
      </c>
      <c r="E434" s="59">
        <f t="shared" si="120"/>
        <v>63.300000000000004</v>
      </c>
      <c r="F434" s="59">
        <f t="shared" si="120"/>
        <v>1798.7000000000003</v>
      </c>
      <c r="G434" s="59">
        <f t="shared" si="120"/>
        <v>2365.6</v>
      </c>
      <c r="H434" s="59">
        <f t="shared" si="120"/>
        <v>1169.6000000000001</v>
      </c>
      <c r="I434" s="59">
        <f t="shared" si="120"/>
        <v>1016</v>
      </c>
      <c r="J434" s="59">
        <f t="shared" si="120"/>
        <v>1862.0000000000002</v>
      </c>
      <c r="K434" s="59">
        <f t="shared" si="120"/>
        <v>374.8</v>
      </c>
      <c r="L434" s="59">
        <f t="shared" si="120"/>
        <v>53.7</v>
      </c>
      <c r="M434" s="59">
        <f t="shared" si="120"/>
        <v>1265</v>
      </c>
      <c r="N434" s="59">
        <f t="shared" si="120"/>
        <v>168.5</v>
      </c>
      <c r="O434" s="59"/>
    </row>
    <row r="435" spans="1:16" s="39" customFormat="1" ht="19.5" customHeight="1">
      <c r="A435" s="27" t="s">
        <v>454</v>
      </c>
      <c r="B435" s="27">
        <v>2</v>
      </c>
      <c r="C435" s="27"/>
      <c r="D435" s="27"/>
      <c r="E435" s="27">
        <v>35.7</v>
      </c>
      <c r="F435" s="27"/>
      <c r="G435" s="27"/>
      <c r="H435" s="27"/>
      <c r="I435" s="27"/>
      <c r="J435" s="27">
        <f>SUM(K435:N435)</f>
        <v>35.7</v>
      </c>
      <c r="K435" s="27">
        <v>5.7</v>
      </c>
      <c r="L435" s="27">
        <v>30</v>
      </c>
      <c r="M435" s="27"/>
      <c r="N435" s="27"/>
      <c r="O435" s="27"/>
      <c r="P435" s="66"/>
    </row>
    <row r="436" spans="1:16" s="39" customFormat="1" ht="19.5" customHeight="1">
      <c r="A436" s="27" t="s">
        <v>628</v>
      </c>
      <c r="B436" s="27"/>
      <c r="C436" s="27"/>
      <c r="D436" s="27">
        <v>9</v>
      </c>
      <c r="E436" s="27">
        <v>21.1</v>
      </c>
      <c r="F436" s="27"/>
      <c r="G436" s="27"/>
      <c r="H436" s="27"/>
      <c r="I436" s="27"/>
      <c r="J436" s="27">
        <f>SUM(K436:N436)</f>
        <v>21.1</v>
      </c>
      <c r="K436" s="27">
        <v>21.1</v>
      </c>
      <c r="L436" s="27"/>
      <c r="M436" s="27"/>
      <c r="N436" s="27"/>
      <c r="O436" s="27"/>
      <c r="P436" s="66"/>
    </row>
    <row r="437" spans="1:16" s="39" customFormat="1" ht="19.5" customHeight="1">
      <c r="A437" s="27" t="s">
        <v>629</v>
      </c>
      <c r="B437" s="27"/>
      <c r="C437" s="27"/>
      <c r="D437" s="27">
        <v>1</v>
      </c>
      <c r="E437" s="27">
        <v>6.5</v>
      </c>
      <c r="F437" s="27"/>
      <c r="G437" s="27"/>
      <c r="H437" s="27"/>
      <c r="I437" s="27"/>
      <c r="J437" s="27">
        <f>SUM(K437:N437)</f>
        <v>6.5</v>
      </c>
      <c r="K437" s="27">
        <v>6.5</v>
      </c>
      <c r="L437" s="27"/>
      <c r="M437" s="27"/>
      <c r="N437" s="27"/>
      <c r="O437" s="27"/>
      <c r="P437" s="66"/>
    </row>
    <row r="438" spans="1:15" s="37" customFormat="1" ht="19.5" customHeight="1">
      <c r="A438" s="59" t="s">
        <v>630</v>
      </c>
      <c r="B438" s="59">
        <f>SUM(B439:B446)</f>
        <v>0</v>
      </c>
      <c r="C438" s="59">
        <f aca="true" t="shared" si="121" ref="C438:N438">SUM(C439:C446)</f>
        <v>0</v>
      </c>
      <c r="D438" s="59">
        <f t="shared" si="121"/>
        <v>0</v>
      </c>
      <c r="E438" s="59">
        <f t="shared" si="121"/>
        <v>0</v>
      </c>
      <c r="F438" s="59">
        <f t="shared" si="121"/>
        <v>111.60000000000001</v>
      </c>
      <c r="G438" s="59">
        <f t="shared" si="121"/>
        <v>0</v>
      </c>
      <c r="H438" s="59">
        <f t="shared" si="121"/>
        <v>0</v>
      </c>
      <c r="I438" s="59">
        <f t="shared" si="121"/>
        <v>0</v>
      </c>
      <c r="J438" s="59">
        <f t="shared" si="121"/>
        <v>111.60000000000001</v>
      </c>
      <c r="K438" s="59">
        <f t="shared" si="121"/>
        <v>81</v>
      </c>
      <c r="L438" s="59">
        <f t="shared" si="121"/>
        <v>0</v>
      </c>
      <c r="M438" s="59">
        <f t="shared" si="121"/>
        <v>30.6</v>
      </c>
      <c r="N438" s="59">
        <f t="shared" si="121"/>
        <v>0</v>
      </c>
      <c r="O438" s="59"/>
    </row>
    <row r="439" spans="1:15" s="37" customFormat="1" ht="19.5" customHeight="1">
      <c r="A439" s="59" t="s">
        <v>631</v>
      </c>
      <c r="B439" s="59"/>
      <c r="C439" s="59"/>
      <c r="D439" s="59"/>
      <c r="E439" s="59"/>
      <c r="F439" s="59">
        <v>49</v>
      </c>
      <c r="G439" s="59"/>
      <c r="H439" s="59"/>
      <c r="I439" s="59"/>
      <c r="J439" s="59">
        <f aca="true" t="shared" si="122" ref="J439:J448">SUM(K439:N439)</f>
        <v>49</v>
      </c>
      <c r="K439" s="59">
        <v>49</v>
      </c>
      <c r="L439" s="59"/>
      <c r="M439" s="59"/>
      <c r="N439" s="59"/>
      <c r="O439" s="59" t="s">
        <v>632</v>
      </c>
    </row>
    <row r="440" spans="1:15" s="37" customFormat="1" ht="19.5" customHeight="1">
      <c r="A440" s="59" t="s">
        <v>633</v>
      </c>
      <c r="B440" s="59"/>
      <c r="C440" s="59"/>
      <c r="D440" s="59"/>
      <c r="E440" s="59"/>
      <c r="F440" s="59">
        <v>3.4</v>
      </c>
      <c r="G440" s="59"/>
      <c r="H440" s="59"/>
      <c r="I440" s="59"/>
      <c r="J440" s="59">
        <f t="shared" si="122"/>
        <v>3.4</v>
      </c>
      <c r="K440" s="59">
        <v>0.4</v>
      </c>
      <c r="L440" s="59"/>
      <c r="M440" s="59">
        <v>3</v>
      </c>
      <c r="N440" s="59"/>
      <c r="O440" s="59" t="s">
        <v>634</v>
      </c>
    </row>
    <row r="441" spans="1:15" s="37" customFormat="1" ht="19.5" customHeight="1">
      <c r="A441" s="59" t="s">
        <v>635</v>
      </c>
      <c r="B441" s="59"/>
      <c r="C441" s="59"/>
      <c r="D441" s="59"/>
      <c r="E441" s="59"/>
      <c r="F441" s="59">
        <v>0</v>
      </c>
      <c r="G441" s="59"/>
      <c r="H441" s="59"/>
      <c r="I441" s="59"/>
      <c r="J441" s="59">
        <f t="shared" si="122"/>
        <v>0</v>
      </c>
      <c r="K441" s="59"/>
      <c r="L441" s="59"/>
      <c r="M441" s="59"/>
      <c r="N441" s="59"/>
      <c r="O441" s="59"/>
    </row>
    <row r="442" spans="1:15" s="37" customFormat="1" ht="19.5" customHeight="1">
      <c r="A442" s="59" t="s">
        <v>636</v>
      </c>
      <c r="B442" s="59"/>
      <c r="C442" s="59"/>
      <c r="D442" s="59"/>
      <c r="E442" s="59"/>
      <c r="F442" s="59">
        <v>12</v>
      </c>
      <c r="G442" s="59"/>
      <c r="H442" s="59"/>
      <c r="I442" s="59"/>
      <c r="J442" s="59">
        <f t="shared" si="122"/>
        <v>12</v>
      </c>
      <c r="K442" s="59">
        <v>12</v>
      </c>
      <c r="L442" s="59"/>
      <c r="M442" s="59"/>
      <c r="N442" s="59"/>
      <c r="O442" s="59"/>
    </row>
    <row r="443" spans="1:15" s="37" customFormat="1" ht="19.5" customHeight="1">
      <c r="A443" s="59" t="s">
        <v>637</v>
      </c>
      <c r="B443" s="59"/>
      <c r="C443" s="59"/>
      <c r="D443" s="59"/>
      <c r="E443" s="59"/>
      <c r="F443" s="59">
        <v>1.2</v>
      </c>
      <c r="G443" s="59"/>
      <c r="H443" s="59"/>
      <c r="I443" s="59"/>
      <c r="J443" s="59">
        <f t="shared" si="122"/>
        <v>1.2</v>
      </c>
      <c r="K443" s="59">
        <v>1.2</v>
      </c>
      <c r="L443" s="59"/>
      <c r="M443" s="59"/>
      <c r="N443" s="59"/>
      <c r="O443" s="59" t="s">
        <v>634</v>
      </c>
    </row>
    <row r="444" spans="1:15" s="37" customFormat="1" ht="19.5" customHeight="1">
      <c r="A444" s="59" t="s">
        <v>638</v>
      </c>
      <c r="B444" s="59"/>
      <c r="C444" s="59"/>
      <c r="D444" s="59"/>
      <c r="E444" s="59"/>
      <c r="F444" s="59">
        <v>13</v>
      </c>
      <c r="G444" s="59"/>
      <c r="H444" s="59"/>
      <c r="I444" s="59"/>
      <c r="J444" s="59">
        <f t="shared" si="122"/>
        <v>13</v>
      </c>
      <c r="K444" s="59">
        <v>13</v>
      </c>
      <c r="L444" s="59"/>
      <c r="M444" s="59"/>
      <c r="N444" s="59"/>
      <c r="O444" s="59"/>
    </row>
    <row r="445" spans="1:15" s="37" customFormat="1" ht="19.5" customHeight="1">
      <c r="A445" s="59" t="s">
        <v>639</v>
      </c>
      <c r="B445" s="59"/>
      <c r="C445" s="59"/>
      <c r="D445" s="59"/>
      <c r="E445" s="59"/>
      <c r="F445" s="59">
        <v>15</v>
      </c>
      <c r="G445" s="59"/>
      <c r="H445" s="59"/>
      <c r="I445" s="59"/>
      <c r="J445" s="59">
        <f t="shared" si="122"/>
        <v>15</v>
      </c>
      <c r="K445" s="59"/>
      <c r="L445" s="59"/>
      <c r="M445" s="59">
        <v>15</v>
      </c>
      <c r="N445" s="59"/>
      <c r="O445" s="59"/>
    </row>
    <row r="446" spans="1:15" s="37" customFormat="1" ht="19.5" customHeight="1">
      <c r="A446" s="59" t="s">
        <v>640</v>
      </c>
      <c r="B446" s="59"/>
      <c r="C446" s="59"/>
      <c r="D446" s="59"/>
      <c r="E446" s="59"/>
      <c r="F446" s="59">
        <v>18</v>
      </c>
      <c r="G446" s="59"/>
      <c r="H446" s="59"/>
      <c r="I446" s="59"/>
      <c r="J446" s="59">
        <f t="shared" si="122"/>
        <v>18</v>
      </c>
      <c r="K446" s="59">
        <v>5.4</v>
      </c>
      <c r="L446" s="59"/>
      <c r="M446" s="59">
        <v>12.6</v>
      </c>
      <c r="N446" s="59"/>
      <c r="O446" s="59"/>
    </row>
    <row r="447" spans="1:15" s="37" customFormat="1" ht="19.5" customHeight="1">
      <c r="A447" s="59" t="s">
        <v>641</v>
      </c>
      <c r="B447" s="59"/>
      <c r="C447" s="59"/>
      <c r="D447" s="59"/>
      <c r="E447" s="59"/>
      <c r="F447" s="59">
        <v>70</v>
      </c>
      <c r="G447" s="59"/>
      <c r="H447" s="59"/>
      <c r="I447" s="59"/>
      <c r="J447" s="59">
        <f t="shared" si="122"/>
        <v>70</v>
      </c>
      <c r="K447" s="59">
        <v>70</v>
      </c>
      <c r="L447" s="59"/>
      <c r="M447" s="59"/>
      <c r="N447" s="59"/>
      <c r="O447" s="59"/>
    </row>
    <row r="448" spans="1:15" s="37" customFormat="1" ht="19.5" customHeight="1">
      <c r="A448" s="59" t="s">
        <v>642</v>
      </c>
      <c r="B448" s="59"/>
      <c r="C448" s="59"/>
      <c r="D448" s="59"/>
      <c r="E448" s="59"/>
      <c r="F448" s="59">
        <v>6</v>
      </c>
      <c r="G448" s="59"/>
      <c r="H448" s="59"/>
      <c r="I448" s="59"/>
      <c r="J448" s="59">
        <f t="shared" si="122"/>
        <v>6</v>
      </c>
      <c r="K448" s="59">
        <v>6</v>
      </c>
      <c r="L448" s="59"/>
      <c r="M448" s="59"/>
      <c r="N448" s="59"/>
      <c r="O448" s="59"/>
    </row>
    <row r="449" spans="1:15" s="37" customFormat="1" ht="19.5" customHeight="1">
      <c r="A449" s="59" t="s">
        <v>643</v>
      </c>
      <c r="B449" s="59">
        <f>SUM(B450:B467)</f>
        <v>0</v>
      </c>
      <c r="C449" s="59">
        <f aca="true" t="shared" si="123" ref="C449:N449">SUM(C450:C467)</f>
        <v>0</v>
      </c>
      <c r="D449" s="59">
        <f t="shared" si="123"/>
        <v>0</v>
      </c>
      <c r="E449" s="59">
        <f t="shared" si="123"/>
        <v>0</v>
      </c>
      <c r="F449" s="59">
        <f t="shared" si="123"/>
        <v>1611.1000000000001</v>
      </c>
      <c r="G449" s="59">
        <f t="shared" si="123"/>
        <v>2365.6</v>
      </c>
      <c r="H449" s="59">
        <f t="shared" si="123"/>
        <v>1169.6000000000001</v>
      </c>
      <c r="I449" s="59">
        <f t="shared" si="123"/>
        <v>1016</v>
      </c>
      <c r="J449" s="59">
        <f t="shared" si="123"/>
        <v>1611.1000000000001</v>
      </c>
      <c r="K449" s="59">
        <f t="shared" si="123"/>
        <v>184.5</v>
      </c>
      <c r="L449" s="59">
        <f t="shared" si="123"/>
        <v>23.7</v>
      </c>
      <c r="M449" s="59">
        <f t="shared" si="123"/>
        <v>1234.4</v>
      </c>
      <c r="N449" s="59">
        <f t="shared" si="123"/>
        <v>168.5</v>
      </c>
      <c r="O449" s="59"/>
    </row>
    <row r="450" spans="1:15" s="39" customFormat="1" ht="19.5" customHeight="1">
      <c r="A450" s="27" t="s">
        <v>644</v>
      </c>
      <c r="B450" s="27"/>
      <c r="C450" s="27"/>
      <c r="D450" s="27"/>
      <c r="E450" s="27"/>
      <c r="F450" s="27">
        <v>173.6</v>
      </c>
      <c r="G450" s="27">
        <v>350</v>
      </c>
      <c r="H450" s="27">
        <v>176.4</v>
      </c>
      <c r="I450" s="27">
        <v>173.6</v>
      </c>
      <c r="J450" s="27">
        <f aca="true" t="shared" si="124" ref="J450:J467">SUM(K450:N450)</f>
        <v>173.6</v>
      </c>
      <c r="K450" s="27">
        <v>137.6</v>
      </c>
      <c r="L450" s="27"/>
      <c r="M450" s="27">
        <v>36</v>
      </c>
      <c r="N450" s="27"/>
      <c r="O450" s="27"/>
    </row>
    <row r="451" spans="1:15" s="37" customFormat="1" ht="19.5" customHeight="1">
      <c r="A451" s="59" t="s">
        <v>645</v>
      </c>
      <c r="B451" s="59"/>
      <c r="C451" s="59"/>
      <c r="D451" s="59"/>
      <c r="E451" s="59"/>
      <c r="F451" s="59">
        <v>36.7</v>
      </c>
      <c r="G451" s="59">
        <v>129.8</v>
      </c>
      <c r="H451" s="59">
        <v>93.1</v>
      </c>
      <c r="I451" s="59">
        <v>36.7</v>
      </c>
      <c r="J451" s="59">
        <f t="shared" si="124"/>
        <v>36.7</v>
      </c>
      <c r="K451" s="59">
        <v>13</v>
      </c>
      <c r="L451" s="59">
        <v>23.7</v>
      </c>
      <c r="M451" s="59"/>
      <c r="N451" s="59"/>
      <c r="O451" s="59"/>
    </row>
    <row r="452" spans="1:15" s="37" customFormat="1" ht="19.5" customHeight="1">
      <c r="A452" s="59" t="s">
        <v>646</v>
      </c>
      <c r="B452" s="59"/>
      <c r="C452" s="59"/>
      <c r="D452" s="59"/>
      <c r="E452" s="59"/>
      <c r="F452" s="59">
        <v>35</v>
      </c>
      <c r="G452" s="59">
        <v>86.8</v>
      </c>
      <c r="H452" s="59">
        <v>51.8</v>
      </c>
      <c r="I452" s="59">
        <v>35</v>
      </c>
      <c r="J452" s="59">
        <f t="shared" si="124"/>
        <v>35</v>
      </c>
      <c r="K452" s="59"/>
      <c r="L452" s="59"/>
      <c r="M452" s="59">
        <v>9</v>
      </c>
      <c r="N452" s="59">
        <v>26</v>
      </c>
      <c r="O452" s="27" t="s">
        <v>647</v>
      </c>
    </row>
    <row r="453" spans="1:15" s="39" customFormat="1" ht="19.5" customHeight="1">
      <c r="A453" s="27" t="s">
        <v>648</v>
      </c>
      <c r="B453" s="27"/>
      <c r="C453" s="27"/>
      <c r="D453" s="27"/>
      <c r="E453" s="27"/>
      <c r="F453" s="27">
        <v>130.7</v>
      </c>
      <c r="G453" s="27">
        <v>398</v>
      </c>
      <c r="H453" s="27">
        <v>267.3</v>
      </c>
      <c r="I453" s="27">
        <v>130.7</v>
      </c>
      <c r="J453" s="27">
        <f t="shared" si="124"/>
        <v>130.7</v>
      </c>
      <c r="K453" s="27"/>
      <c r="L453" s="27"/>
      <c r="M453" s="27">
        <v>130.7</v>
      </c>
      <c r="N453" s="27"/>
      <c r="O453" s="27" t="s">
        <v>649</v>
      </c>
    </row>
    <row r="454" spans="1:15" s="37" customFormat="1" ht="19.5" customHeight="1">
      <c r="A454" s="59" t="s">
        <v>650</v>
      </c>
      <c r="B454" s="59"/>
      <c r="C454" s="59"/>
      <c r="D454" s="59"/>
      <c r="E454" s="59"/>
      <c r="F454" s="59">
        <v>357.7</v>
      </c>
      <c r="G454" s="59">
        <f>SUM(H454:I454)</f>
        <v>820</v>
      </c>
      <c r="H454" s="59">
        <v>462.3</v>
      </c>
      <c r="I454" s="59">
        <v>357.7</v>
      </c>
      <c r="J454" s="59">
        <f t="shared" si="124"/>
        <v>357.7</v>
      </c>
      <c r="K454" s="59"/>
      <c r="L454" s="59"/>
      <c r="M454" s="59">
        <v>275.7</v>
      </c>
      <c r="N454" s="59">
        <v>82</v>
      </c>
      <c r="O454" s="59" t="s">
        <v>651</v>
      </c>
    </row>
    <row r="455" spans="1:15" s="37" customFormat="1" ht="31.5" customHeight="1">
      <c r="A455" s="59" t="s">
        <v>652</v>
      </c>
      <c r="B455" s="59"/>
      <c r="C455" s="59"/>
      <c r="D455" s="59"/>
      <c r="E455" s="59"/>
      <c r="F455" s="59">
        <v>72</v>
      </c>
      <c r="G455" s="59">
        <v>120</v>
      </c>
      <c r="H455" s="59">
        <v>48</v>
      </c>
      <c r="I455" s="59">
        <v>72</v>
      </c>
      <c r="J455" s="59">
        <f t="shared" si="124"/>
        <v>72</v>
      </c>
      <c r="K455" s="59"/>
      <c r="L455" s="59"/>
      <c r="M455" s="59">
        <v>72</v>
      </c>
      <c r="N455" s="59"/>
      <c r="O455" s="59"/>
    </row>
    <row r="456" spans="1:15" s="37" customFormat="1" ht="19.5" customHeight="1">
      <c r="A456" s="59" t="s">
        <v>653</v>
      </c>
      <c r="B456" s="59"/>
      <c r="C456" s="59"/>
      <c r="D456" s="59"/>
      <c r="E456" s="59"/>
      <c r="F456" s="59">
        <v>14.3</v>
      </c>
      <c r="G456" s="59">
        <v>85</v>
      </c>
      <c r="H456" s="59">
        <v>70.7</v>
      </c>
      <c r="I456" s="59">
        <v>14.3</v>
      </c>
      <c r="J456" s="59">
        <f t="shared" si="124"/>
        <v>14.3</v>
      </c>
      <c r="K456" s="59">
        <v>14.3</v>
      </c>
      <c r="L456" s="59"/>
      <c r="M456" s="59"/>
      <c r="N456" s="59"/>
      <c r="O456" s="59"/>
    </row>
    <row r="457" spans="1:15" s="37" customFormat="1" ht="19.5" customHeight="1">
      <c r="A457" s="59" t="s">
        <v>654</v>
      </c>
      <c r="B457" s="59"/>
      <c r="C457" s="59"/>
      <c r="D457" s="59"/>
      <c r="E457" s="59"/>
      <c r="F457" s="59">
        <v>196</v>
      </c>
      <c r="G457" s="59">
        <v>196</v>
      </c>
      <c r="H457" s="59"/>
      <c r="I457" s="59">
        <v>196</v>
      </c>
      <c r="J457" s="59">
        <f t="shared" si="124"/>
        <v>196</v>
      </c>
      <c r="K457" s="59">
        <v>19.6</v>
      </c>
      <c r="L457" s="59"/>
      <c r="M457" s="59">
        <v>176.4</v>
      </c>
      <c r="N457" s="59"/>
      <c r="O457" s="59" t="s">
        <v>655</v>
      </c>
    </row>
    <row r="458" spans="1:15" s="37" customFormat="1" ht="19.5" customHeight="1">
      <c r="A458" s="59" t="s">
        <v>656</v>
      </c>
      <c r="B458" s="59"/>
      <c r="C458" s="59"/>
      <c r="D458" s="59"/>
      <c r="E458" s="59"/>
      <c r="F458" s="59">
        <v>180</v>
      </c>
      <c r="G458" s="59">
        <v>180</v>
      </c>
      <c r="H458" s="59"/>
      <c r="I458" s="59"/>
      <c r="J458" s="59">
        <f t="shared" si="124"/>
        <v>180</v>
      </c>
      <c r="K458" s="59"/>
      <c r="L458" s="59"/>
      <c r="M458" s="59">
        <v>126</v>
      </c>
      <c r="N458" s="59">
        <v>54</v>
      </c>
      <c r="O458" s="59"/>
    </row>
    <row r="459" spans="1:15" s="37" customFormat="1" ht="19.5" customHeight="1">
      <c r="A459" s="59" t="s">
        <v>657</v>
      </c>
      <c r="B459" s="59"/>
      <c r="C459" s="59"/>
      <c r="D459" s="59"/>
      <c r="E459" s="59"/>
      <c r="F459" s="59">
        <v>31.5</v>
      </c>
      <c r="G459" s="59"/>
      <c r="H459" s="59"/>
      <c r="I459" s="59"/>
      <c r="J459" s="59">
        <f t="shared" si="124"/>
        <v>31.5</v>
      </c>
      <c r="K459" s="59"/>
      <c r="L459" s="59"/>
      <c r="M459" s="59">
        <v>31.5</v>
      </c>
      <c r="N459" s="59"/>
      <c r="O459" s="27" t="s">
        <v>658</v>
      </c>
    </row>
    <row r="460" spans="1:15" s="37" customFormat="1" ht="19.5" customHeight="1">
      <c r="A460" s="59" t="s">
        <v>659</v>
      </c>
      <c r="B460" s="59"/>
      <c r="C460" s="59"/>
      <c r="D460" s="59"/>
      <c r="E460" s="59"/>
      <c r="F460" s="59">
        <v>9.4</v>
      </c>
      <c r="G460" s="59"/>
      <c r="H460" s="59"/>
      <c r="I460" s="59"/>
      <c r="J460" s="59">
        <f t="shared" si="124"/>
        <v>9.4</v>
      </c>
      <c r="K460" s="59"/>
      <c r="L460" s="59"/>
      <c r="M460" s="59">
        <v>9.4</v>
      </c>
      <c r="N460" s="59"/>
      <c r="O460" s="27" t="s">
        <v>658</v>
      </c>
    </row>
    <row r="461" spans="1:15" s="37" customFormat="1" ht="19.5" customHeight="1">
      <c r="A461" s="59" t="s">
        <v>660</v>
      </c>
      <c r="B461" s="59"/>
      <c r="C461" s="59"/>
      <c r="D461" s="59"/>
      <c r="E461" s="59"/>
      <c r="F461" s="59">
        <v>35</v>
      </c>
      <c r="G461" s="59"/>
      <c r="H461" s="59"/>
      <c r="I461" s="59"/>
      <c r="J461" s="59">
        <f t="shared" si="124"/>
        <v>35</v>
      </c>
      <c r="K461" s="59"/>
      <c r="L461" s="59"/>
      <c r="M461" s="59">
        <v>31.5</v>
      </c>
      <c r="N461" s="59">
        <v>3.5</v>
      </c>
      <c r="O461" s="59" t="s">
        <v>661</v>
      </c>
    </row>
    <row r="462" spans="1:15" s="37" customFormat="1" ht="19.5" customHeight="1">
      <c r="A462" s="59" t="s">
        <v>662</v>
      </c>
      <c r="B462" s="59"/>
      <c r="C462" s="59"/>
      <c r="D462" s="59"/>
      <c r="E462" s="59"/>
      <c r="F462" s="59">
        <v>35.2</v>
      </c>
      <c r="G462" s="59"/>
      <c r="H462" s="59"/>
      <c r="I462" s="59"/>
      <c r="J462" s="59">
        <f t="shared" si="124"/>
        <v>35.2</v>
      </c>
      <c r="K462" s="59"/>
      <c r="L462" s="59"/>
      <c r="M462" s="59">
        <v>32.2</v>
      </c>
      <c r="N462" s="59">
        <v>3</v>
      </c>
      <c r="O462" s="59" t="s">
        <v>663</v>
      </c>
    </row>
    <row r="463" spans="1:15" s="37" customFormat="1" ht="19.5" customHeight="1">
      <c r="A463" s="59" t="s">
        <v>664</v>
      </c>
      <c r="B463" s="59"/>
      <c r="C463" s="59"/>
      <c r="D463" s="59"/>
      <c r="E463" s="59"/>
      <c r="F463" s="59">
        <v>110</v>
      </c>
      <c r="G463" s="59"/>
      <c r="H463" s="59"/>
      <c r="I463" s="59"/>
      <c r="J463" s="59">
        <f t="shared" si="124"/>
        <v>110</v>
      </c>
      <c r="K463" s="59"/>
      <c r="L463" s="59"/>
      <c r="M463" s="59">
        <v>110</v>
      </c>
      <c r="N463" s="59"/>
      <c r="O463" s="59" t="s">
        <v>665</v>
      </c>
    </row>
    <row r="464" spans="1:15" s="37" customFormat="1" ht="19.5" customHeight="1">
      <c r="A464" s="59" t="s">
        <v>666</v>
      </c>
      <c r="B464" s="59"/>
      <c r="C464" s="59"/>
      <c r="D464" s="59"/>
      <c r="E464" s="59"/>
      <c r="F464" s="59">
        <v>95</v>
      </c>
      <c r="G464" s="59"/>
      <c r="H464" s="59"/>
      <c r="I464" s="59"/>
      <c r="J464" s="59">
        <f t="shared" si="124"/>
        <v>95</v>
      </c>
      <c r="K464" s="59"/>
      <c r="L464" s="59"/>
      <c r="M464" s="59">
        <v>95</v>
      </c>
      <c r="N464" s="59"/>
      <c r="O464" s="59" t="s">
        <v>665</v>
      </c>
    </row>
    <row r="465" spans="1:15" s="37" customFormat="1" ht="19.5" customHeight="1">
      <c r="A465" s="59" t="s">
        <v>667</v>
      </c>
      <c r="B465" s="59"/>
      <c r="C465" s="59"/>
      <c r="D465" s="59"/>
      <c r="E465" s="59"/>
      <c r="F465" s="59">
        <v>80</v>
      </c>
      <c r="G465" s="59"/>
      <c r="H465" s="59"/>
      <c r="I465" s="59"/>
      <c r="J465" s="59">
        <f t="shared" si="124"/>
        <v>80</v>
      </c>
      <c r="K465" s="59"/>
      <c r="L465" s="59"/>
      <c r="M465" s="59">
        <v>80</v>
      </c>
      <c r="N465" s="59"/>
      <c r="O465" s="59" t="s">
        <v>665</v>
      </c>
    </row>
    <row r="466" spans="1:15" s="37" customFormat="1" ht="19.5" customHeight="1">
      <c r="A466" s="59" t="s">
        <v>668</v>
      </c>
      <c r="B466" s="59"/>
      <c r="C466" s="59"/>
      <c r="D466" s="59"/>
      <c r="E466" s="59"/>
      <c r="F466" s="59">
        <v>8</v>
      </c>
      <c r="G466" s="59"/>
      <c r="H466" s="59"/>
      <c r="I466" s="59"/>
      <c r="J466" s="59">
        <f t="shared" si="124"/>
        <v>8</v>
      </c>
      <c r="K466" s="59"/>
      <c r="L466" s="59"/>
      <c r="M466" s="59">
        <v>8</v>
      </c>
      <c r="N466" s="59"/>
      <c r="O466" s="59" t="s">
        <v>669</v>
      </c>
    </row>
    <row r="467" spans="1:15" s="37" customFormat="1" ht="19.5" customHeight="1">
      <c r="A467" s="59" t="s">
        <v>670</v>
      </c>
      <c r="B467" s="59"/>
      <c r="C467" s="59"/>
      <c r="D467" s="59"/>
      <c r="E467" s="59"/>
      <c r="F467" s="59">
        <v>11</v>
      </c>
      <c r="G467" s="59"/>
      <c r="H467" s="59"/>
      <c r="I467" s="59"/>
      <c r="J467" s="59">
        <f t="shared" si="124"/>
        <v>11</v>
      </c>
      <c r="K467" s="59"/>
      <c r="L467" s="59"/>
      <c r="M467" s="59">
        <v>11</v>
      </c>
      <c r="N467" s="59"/>
      <c r="O467" s="59"/>
    </row>
    <row r="468" spans="1:15" s="37" customFormat="1" ht="19.5" customHeight="1">
      <c r="A468" s="59" t="s">
        <v>671</v>
      </c>
      <c r="B468" s="59">
        <f>SUM(B469,B480,B483)</f>
        <v>0</v>
      </c>
      <c r="C468" s="59">
        <f aca="true" t="shared" si="125" ref="C468:N468">SUM(C469,C480,C483)</f>
        <v>0</v>
      </c>
      <c r="D468" s="59">
        <f t="shared" si="125"/>
        <v>0</v>
      </c>
      <c r="E468" s="59">
        <f t="shared" si="125"/>
        <v>0</v>
      </c>
      <c r="F468" s="59">
        <f t="shared" si="125"/>
        <v>455</v>
      </c>
      <c r="G468" s="59">
        <f t="shared" si="125"/>
        <v>483.4</v>
      </c>
      <c r="H468" s="59">
        <f t="shared" si="125"/>
        <v>218.9</v>
      </c>
      <c r="I468" s="59">
        <f t="shared" si="125"/>
        <v>264.5</v>
      </c>
      <c r="J468" s="59">
        <f t="shared" si="125"/>
        <v>455</v>
      </c>
      <c r="K468" s="59">
        <f t="shared" si="125"/>
        <v>49.5</v>
      </c>
      <c r="L468" s="59">
        <f t="shared" si="125"/>
        <v>262.9</v>
      </c>
      <c r="M468" s="59">
        <f t="shared" si="125"/>
        <v>142.6</v>
      </c>
      <c r="N468" s="59">
        <f t="shared" si="125"/>
        <v>0</v>
      </c>
      <c r="O468" s="59"/>
    </row>
    <row r="469" spans="1:15" s="37" customFormat="1" ht="19.5" customHeight="1">
      <c r="A469" s="59" t="s">
        <v>672</v>
      </c>
      <c r="B469" s="59">
        <f>SUM(B470:B472)</f>
        <v>0</v>
      </c>
      <c r="C469" s="59">
        <f aca="true" t="shared" si="126" ref="C469:N469">SUM(C470:C472)</f>
        <v>0</v>
      </c>
      <c r="D469" s="59">
        <f t="shared" si="126"/>
        <v>0</v>
      </c>
      <c r="E469" s="59">
        <f t="shared" si="126"/>
        <v>0</v>
      </c>
      <c r="F469" s="59">
        <f t="shared" si="126"/>
        <v>273.2</v>
      </c>
      <c r="G469" s="59">
        <f t="shared" si="126"/>
        <v>417</v>
      </c>
      <c r="H469" s="59">
        <f t="shared" si="126"/>
        <v>179.5</v>
      </c>
      <c r="I469" s="59">
        <f t="shared" si="126"/>
        <v>237.5</v>
      </c>
      <c r="J469" s="59">
        <f t="shared" si="126"/>
        <v>273.2</v>
      </c>
      <c r="K469" s="59">
        <f t="shared" si="126"/>
        <v>10.3</v>
      </c>
      <c r="L469" s="59">
        <f t="shared" si="126"/>
        <v>262.9</v>
      </c>
      <c r="M469" s="59">
        <f t="shared" si="126"/>
        <v>0</v>
      </c>
      <c r="N469" s="59">
        <f t="shared" si="126"/>
        <v>0</v>
      </c>
      <c r="O469" s="59"/>
    </row>
    <row r="470" spans="1:15" s="37" customFormat="1" ht="19.5" customHeight="1">
      <c r="A470" s="59" t="s">
        <v>673</v>
      </c>
      <c r="B470" s="59"/>
      <c r="C470" s="59"/>
      <c r="D470" s="59"/>
      <c r="E470" s="59"/>
      <c r="F470" s="59">
        <v>15.1</v>
      </c>
      <c r="G470" s="59"/>
      <c r="H470" s="59"/>
      <c r="I470" s="59"/>
      <c r="J470" s="59">
        <f>SUM(K470:N470)</f>
        <v>15.1</v>
      </c>
      <c r="K470" s="59"/>
      <c r="L470" s="59">
        <v>15.1</v>
      </c>
      <c r="M470" s="59"/>
      <c r="N470" s="59"/>
      <c r="O470" s="59"/>
    </row>
    <row r="471" spans="1:15" s="39" customFormat="1" ht="19.5" customHeight="1">
      <c r="A471" s="27" t="s">
        <v>674</v>
      </c>
      <c r="B471" s="27"/>
      <c r="C471" s="27"/>
      <c r="D471" s="27"/>
      <c r="E471" s="27"/>
      <c r="F471" s="27">
        <v>20.6</v>
      </c>
      <c r="G471" s="27"/>
      <c r="H471" s="27"/>
      <c r="I471" s="27"/>
      <c r="J471" s="27">
        <f>SUM(K471:N471)</f>
        <v>20.6</v>
      </c>
      <c r="K471" s="27">
        <v>10.3</v>
      </c>
      <c r="L471" s="27">
        <v>10.3</v>
      </c>
      <c r="M471" s="27"/>
      <c r="N471" s="27"/>
      <c r="O471" s="27"/>
    </row>
    <row r="472" spans="1:15" s="37" customFormat="1" ht="19.5" customHeight="1">
      <c r="A472" s="59" t="s">
        <v>675</v>
      </c>
      <c r="B472" s="59">
        <f>SUM(B473:B479)</f>
        <v>0</v>
      </c>
      <c r="C472" s="59">
        <f aca="true" t="shared" si="127" ref="C472:N472">SUM(C473:C479)</f>
        <v>0</v>
      </c>
      <c r="D472" s="59">
        <f t="shared" si="127"/>
        <v>0</v>
      </c>
      <c r="E472" s="59">
        <f t="shared" si="127"/>
        <v>0</v>
      </c>
      <c r="F472" s="59">
        <f t="shared" si="127"/>
        <v>237.5</v>
      </c>
      <c r="G472" s="59">
        <f t="shared" si="127"/>
        <v>417</v>
      </c>
      <c r="H472" s="59">
        <f t="shared" si="127"/>
        <v>179.5</v>
      </c>
      <c r="I472" s="59">
        <f t="shared" si="127"/>
        <v>237.5</v>
      </c>
      <c r="J472" s="59">
        <f t="shared" si="127"/>
        <v>237.5</v>
      </c>
      <c r="K472" s="59">
        <f t="shared" si="127"/>
        <v>0</v>
      </c>
      <c r="L472" s="59">
        <f t="shared" si="127"/>
        <v>237.5</v>
      </c>
      <c r="M472" s="59">
        <f t="shared" si="127"/>
        <v>0</v>
      </c>
      <c r="N472" s="59">
        <f t="shared" si="127"/>
        <v>0</v>
      </c>
      <c r="O472" s="59"/>
    </row>
    <row r="473" spans="1:15" s="37" customFormat="1" ht="19.5" customHeight="1">
      <c r="A473" s="59" t="s">
        <v>676</v>
      </c>
      <c r="B473" s="59"/>
      <c r="C473" s="59"/>
      <c r="D473" s="59"/>
      <c r="E473" s="59"/>
      <c r="F473" s="59">
        <v>30</v>
      </c>
      <c r="G473" s="59">
        <f>SUM(H473:I473)</f>
        <v>60</v>
      </c>
      <c r="H473" s="59">
        <v>30</v>
      </c>
      <c r="I473" s="59">
        <v>30</v>
      </c>
      <c r="J473" s="59">
        <f aca="true" t="shared" si="128" ref="J473:J479">SUM(K473:N473)</f>
        <v>30</v>
      </c>
      <c r="K473" s="59"/>
      <c r="L473" s="59">
        <v>30</v>
      </c>
      <c r="M473" s="59"/>
      <c r="N473" s="59"/>
      <c r="O473" s="59"/>
    </row>
    <row r="474" spans="1:15" s="37" customFormat="1" ht="19.5" customHeight="1">
      <c r="A474" s="59" t="s">
        <v>677</v>
      </c>
      <c r="B474" s="59"/>
      <c r="C474" s="59"/>
      <c r="D474" s="59"/>
      <c r="E474" s="59"/>
      <c r="F474" s="59">
        <v>30</v>
      </c>
      <c r="G474" s="59">
        <f aca="true" t="shared" si="129" ref="G474:G479">SUM(H474:I474)</f>
        <v>60</v>
      </c>
      <c r="H474" s="59">
        <v>30</v>
      </c>
      <c r="I474" s="59">
        <v>30</v>
      </c>
      <c r="J474" s="59">
        <f t="shared" si="128"/>
        <v>30</v>
      </c>
      <c r="K474" s="59"/>
      <c r="L474" s="59">
        <v>30</v>
      </c>
      <c r="M474" s="59"/>
      <c r="N474" s="59"/>
      <c r="O474" s="59"/>
    </row>
    <row r="475" spans="1:15" s="37" customFormat="1" ht="19.5" customHeight="1">
      <c r="A475" s="59" t="s">
        <v>678</v>
      </c>
      <c r="B475" s="59"/>
      <c r="C475" s="59"/>
      <c r="D475" s="59"/>
      <c r="E475" s="59"/>
      <c r="F475" s="59">
        <v>30</v>
      </c>
      <c r="G475" s="59">
        <f t="shared" si="129"/>
        <v>60</v>
      </c>
      <c r="H475" s="59">
        <v>30</v>
      </c>
      <c r="I475" s="59">
        <v>30</v>
      </c>
      <c r="J475" s="59">
        <f t="shared" si="128"/>
        <v>30</v>
      </c>
      <c r="K475" s="59"/>
      <c r="L475" s="59">
        <v>30</v>
      </c>
      <c r="M475" s="59"/>
      <c r="N475" s="59"/>
      <c r="O475" s="59"/>
    </row>
    <row r="476" spans="1:15" s="37" customFormat="1" ht="19.5" customHeight="1">
      <c r="A476" s="59" t="s">
        <v>679</v>
      </c>
      <c r="B476" s="59"/>
      <c r="C476" s="59"/>
      <c r="D476" s="59"/>
      <c r="E476" s="59"/>
      <c r="F476" s="59">
        <v>30</v>
      </c>
      <c r="G476" s="59">
        <f t="shared" si="129"/>
        <v>60</v>
      </c>
      <c r="H476" s="59">
        <v>30</v>
      </c>
      <c r="I476" s="59">
        <v>30</v>
      </c>
      <c r="J476" s="59">
        <f t="shared" si="128"/>
        <v>30</v>
      </c>
      <c r="K476" s="59"/>
      <c r="L476" s="59">
        <v>30</v>
      </c>
      <c r="M476" s="59"/>
      <c r="N476" s="59"/>
      <c r="O476" s="59"/>
    </row>
    <row r="477" spans="1:15" s="37" customFormat="1" ht="19.5" customHeight="1">
      <c r="A477" s="59" t="s">
        <v>680</v>
      </c>
      <c r="B477" s="59"/>
      <c r="C477" s="59"/>
      <c r="D477" s="59"/>
      <c r="E477" s="59"/>
      <c r="F477" s="59">
        <v>29.5</v>
      </c>
      <c r="G477" s="59">
        <f t="shared" si="129"/>
        <v>59</v>
      </c>
      <c r="H477" s="59">
        <v>29.5</v>
      </c>
      <c r="I477" s="59">
        <v>29.5</v>
      </c>
      <c r="J477" s="59">
        <f t="shared" si="128"/>
        <v>29.5</v>
      </c>
      <c r="K477" s="59"/>
      <c r="L477" s="59">
        <v>29.5</v>
      </c>
      <c r="M477" s="59"/>
      <c r="N477" s="59"/>
      <c r="O477" s="59"/>
    </row>
    <row r="478" spans="1:15" s="37" customFormat="1" ht="19.5" customHeight="1">
      <c r="A478" s="59" t="s">
        <v>681</v>
      </c>
      <c r="B478" s="59"/>
      <c r="C478" s="59"/>
      <c r="D478" s="59"/>
      <c r="E478" s="59"/>
      <c r="F478" s="59">
        <v>58</v>
      </c>
      <c r="G478" s="59">
        <f t="shared" si="129"/>
        <v>58</v>
      </c>
      <c r="H478" s="59"/>
      <c r="I478" s="59">
        <v>58</v>
      </c>
      <c r="J478" s="59">
        <f t="shared" si="128"/>
        <v>58</v>
      </c>
      <c r="K478" s="59"/>
      <c r="L478" s="59">
        <v>58</v>
      </c>
      <c r="M478" s="59"/>
      <c r="N478" s="59"/>
      <c r="O478" s="59"/>
    </row>
    <row r="479" spans="1:15" s="37" customFormat="1" ht="19.5" customHeight="1">
      <c r="A479" s="59" t="s">
        <v>682</v>
      </c>
      <c r="B479" s="59"/>
      <c r="C479" s="59"/>
      <c r="D479" s="59"/>
      <c r="E479" s="59"/>
      <c r="F479" s="59">
        <v>30</v>
      </c>
      <c r="G479" s="59">
        <f t="shared" si="129"/>
        <v>60</v>
      </c>
      <c r="H479" s="59">
        <v>30</v>
      </c>
      <c r="I479" s="59">
        <v>30</v>
      </c>
      <c r="J479" s="59">
        <f t="shared" si="128"/>
        <v>30</v>
      </c>
      <c r="K479" s="59"/>
      <c r="L479" s="59">
        <v>30</v>
      </c>
      <c r="M479" s="59"/>
      <c r="N479" s="59"/>
      <c r="O479" s="59"/>
    </row>
    <row r="480" spans="1:15" s="37" customFormat="1" ht="19.5" customHeight="1">
      <c r="A480" s="59" t="s">
        <v>683</v>
      </c>
      <c r="B480" s="59">
        <f>SUM(B481:B482)</f>
        <v>0</v>
      </c>
      <c r="C480" s="59">
        <f aca="true" t="shared" si="130" ref="C480:N480">SUM(C481:C482)</f>
        <v>0</v>
      </c>
      <c r="D480" s="59">
        <f t="shared" si="130"/>
        <v>0</v>
      </c>
      <c r="E480" s="59">
        <f t="shared" si="130"/>
        <v>0</v>
      </c>
      <c r="F480" s="59">
        <f t="shared" si="130"/>
        <v>146.8</v>
      </c>
      <c r="G480" s="59">
        <f t="shared" si="130"/>
        <v>0</v>
      </c>
      <c r="H480" s="59">
        <f t="shared" si="130"/>
        <v>0</v>
      </c>
      <c r="I480" s="59">
        <f t="shared" si="130"/>
        <v>0</v>
      </c>
      <c r="J480" s="59">
        <f t="shared" si="130"/>
        <v>146.8</v>
      </c>
      <c r="K480" s="59">
        <f t="shared" si="130"/>
        <v>4.2</v>
      </c>
      <c r="L480" s="59">
        <f t="shared" si="130"/>
        <v>0</v>
      </c>
      <c r="M480" s="59">
        <f t="shared" si="130"/>
        <v>142.6</v>
      </c>
      <c r="N480" s="59">
        <f t="shared" si="130"/>
        <v>0</v>
      </c>
      <c r="O480" s="59"/>
    </row>
    <row r="481" spans="1:15" s="37" customFormat="1" ht="19.5" customHeight="1">
      <c r="A481" s="59" t="s">
        <v>684</v>
      </c>
      <c r="B481" s="59"/>
      <c r="C481" s="59"/>
      <c r="D481" s="59"/>
      <c r="E481" s="59"/>
      <c r="F481" s="59">
        <v>136</v>
      </c>
      <c r="G481" s="59"/>
      <c r="H481" s="59"/>
      <c r="I481" s="59"/>
      <c r="J481" s="59">
        <f aca="true" t="shared" si="131" ref="J481:J486">SUM(K481:N481)</f>
        <v>136</v>
      </c>
      <c r="K481" s="59"/>
      <c r="L481" s="59"/>
      <c r="M481" s="59">
        <v>136</v>
      </c>
      <c r="N481" s="59"/>
      <c r="O481" s="59"/>
    </row>
    <row r="482" spans="1:15" s="37" customFormat="1" ht="19.5" customHeight="1">
      <c r="A482" s="59" t="s">
        <v>685</v>
      </c>
      <c r="B482" s="59"/>
      <c r="C482" s="59"/>
      <c r="D482" s="59"/>
      <c r="E482" s="59"/>
      <c r="F482" s="59">
        <v>10.8</v>
      </c>
      <c r="G482" s="59"/>
      <c r="H482" s="59"/>
      <c r="I482" s="59"/>
      <c r="J482" s="59">
        <f t="shared" si="131"/>
        <v>10.8</v>
      </c>
      <c r="K482" s="59">
        <v>4.2</v>
      </c>
      <c r="L482" s="59"/>
      <c r="M482" s="59">
        <v>6.6</v>
      </c>
      <c r="N482" s="59"/>
      <c r="O482" s="59"/>
    </row>
    <row r="483" spans="1:15" s="37" customFormat="1" ht="19.5" customHeight="1">
      <c r="A483" s="59" t="s">
        <v>686</v>
      </c>
      <c r="B483" s="59">
        <f>SUM(B484:B486)</f>
        <v>0</v>
      </c>
      <c r="C483" s="59">
        <f aca="true" t="shared" si="132" ref="C483:N483">SUM(C484:C486)</f>
        <v>0</v>
      </c>
      <c r="D483" s="59">
        <f t="shared" si="132"/>
        <v>0</v>
      </c>
      <c r="E483" s="59">
        <f t="shared" si="132"/>
        <v>0</v>
      </c>
      <c r="F483" s="59">
        <f t="shared" si="132"/>
        <v>35</v>
      </c>
      <c r="G483" s="59">
        <f t="shared" si="132"/>
        <v>66.4</v>
      </c>
      <c r="H483" s="59">
        <f t="shared" si="132"/>
        <v>39.4</v>
      </c>
      <c r="I483" s="59">
        <f t="shared" si="132"/>
        <v>27</v>
      </c>
      <c r="J483" s="59">
        <f t="shared" si="132"/>
        <v>35</v>
      </c>
      <c r="K483" s="59">
        <f t="shared" si="132"/>
        <v>35</v>
      </c>
      <c r="L483" s="59">
        <f t="shared" si="132"/>
        <v>0</v>
      </c>
      <c r="M483" s="59">
        <f t="shared" si="132"/>
        <v>0</v>
      </c>
      <c r="N483" s="59">
        <f t="shared" si="132"/>
        <v>0</v>
      </c>
      <c r="O483" s="59"/>
    </row>
    <row r="484" spans="1:15" s="37" customFormat="1" ht="19.5" customHeight="1">
      <c r="A484" s="59" t="s">
        <v>687</v>
      </c>
      <c r="B484" s="59"/>
      <c r="C484" s="59"/>
      <c r="D484" s="59"/>
      <c r="E484" s="59"/>
      <c r="F484" s="59">
        <v>3</v>
      </c>
      <c r="G484" s="59"/>
      <c r="H484" s="59"/>
      <c r="I484" s="59"/>
      <c r="J484" s="59">
        <f t="shared" si="131"/>
        <v>3</v>
      </c>
      <c r="K484" s="59">
        <v>3</v>
      </c>
      <c r="L484" s="59"/>
      <c r="M484" s="59"/>
      <c r="N484" s="59"/>
      <c r="O484" s="24" t="s">
        <v>688</v>
      </c>
    </row>
    <row r="485" spans="1:15" s="37" customFormat="1" ht="19.5" customHeight="1">
      <c r="A485" s="59" t="s">
        <v>689</v>
      </c>
      <c r="B485" s="59"/>
      <c r="C485" s="59"/>
      <c r="D485" s="59"/>
      <c r="E485" s="59"/>
      <c r="F485" s="59">
        <v>27</v>
      </c>
      <c r="G485" s="27">
        <v>66.4</v>
      </c>
      <c r="H485" s="59">
        <v>39.4</v>
      </c>
      <c r="I485" s="59">
        <v>27</v>
      </c>
      <c r="J485" s="59">
        <f t="shared" si="131"/>
        <v>27</v>
      </c>
      <c r="K485" s="59">
        <v>27</v>
      </c>
      <c r="L485" s="59"/>
      <c r="M485" s="59"/>
      <c r="N485" s="59"/>
      <c r="O485" s="59"/>
    </row>
    <row r="486" spans="1:15" s="37" customFormat="1" ht="19.5" customHeight="1">
      <c r="A486" s="59" t="s">
        <v>690</v>
      </c>
      <c r="B486" s="59"/>
      <c r="C486" s="59"/>
      <c r="D486" s="59"/>
      <c r="E486" s="59"/>
      <c r="F486" s="59">
        <v>5</v>
      </c>
      <c r="G486" s="59"/>
      <c r="H486" s="59"/>
      <c r="I486" s="59"/>
      <c r="J486" s="59">
        <f t="shared" si="131"/>
        <v>5</v>
      </c>
      <c r="K486" s="59">
        <v>5</v>
      </c>
      <c r="L486" s="59"/>
      <c r="M486" s="59"/>
      <c r="N486" s="59"/>
      <c r="O486" s="59"/>
    </row>
    <row r="487" spans="1:15" s="37" customFormat="1" ht="19.5" customHeight="1">
      <c r="A487" s="69" t="s">
        <v>691</v>
      </c>
      <c r="B487" s="59">
        <f>SUM(B488:B491,B495:B499)</f>
        <v>0</v>
      </c>
      <c r="C487" s="59">
        <f aca="true" t="shared" si="133" ref="C487:N487">SUM(C488:C491,C495:C499)</f>
        <v>0</v>
      </c>
      <c r="D487" s="59">
        <f t="shared" si="133"/>
        <v>4</v>
      </c>
      <c r="E487" s="59">
        <f t="shared" si="133"/>
        <v>15.9</v>
      </c>
      <c r="F487" s="59">
        <f t="shared" si="133"/>
        <v>2391.3999999999996</v>
      </c>
      <c r="G487" s="59">
        <f t="shared" si="133"/>
        <v>6524.1</v>
      </c>
      <c r="H487" s="59">
        <f t="shared" si="133"/>
        <v>3060</v>
      </c>
      <c r="I487" s="59">
        <f t="shared" si="133"/>
        <v>1574.1</v>
      </c>
      <c r="J487" s="59">
        <f t="shared" si="133"/>
        <v>2407.3</v>
      </c>
      <c r="K487" s="59">
        <f t="shared" si="133"/>
        <v>460</v>
      </c>
      <c r="L487" s="59">
        <f t="shared" si="133"/>
        <v>0</v>
      </c>
      <c r="M487" s="59">
        <f t="shared" si="133"/>
        <v>1947.3</v>
      </c>
      <c r="N487" s="59">
        <f t="shared" si="133"/>
        <v>0</v>
      </c>
      <c r="O487" s="59"/>
    </row>
    <row r="488" spans="1:15" s="37" customFormat="1" ht="19.5" customHeight="1">
      <c r="A488" s="25" t="s">
        <v>692</v>
      </c>
      <c r="B488" s="59"/>
      <c r="C488" s="59"/>
      <c r="D488" s="59"/>
      <c r="E488" s="59"/>
      <c r="F488" s="59">
        <v>30</v>
      </c>
      <c r="G488" s="59"/>
      <c r="H488" s="59"/>
      <c r="I488" s="59"/>
      <c r="J488" s="59">
        <f>SUM(K488:N488)</f>
        <v>30</v>
      </c>
      <c r="K488" s="59">
        <v>30</v>
      </c>
      <c r="L488" s="59"/>
      <c r="M488" s="59"/>
      <c r="N488" s="59"/>
      <c r="O488" s="59"/>
    </row>
    <row r="489" spans="1:15" s="37" customFormat="1" ht="19.5" customHeight="1">
      <c r="A489" s="25" t="s">
        <v>693</v>
      </c>
      <c r="B489" s="59"/>
      <c r="C489" s="59"/>
      <c r="D489" s="59"/>
      <c r="E489" s="59"/>
      <c r="F489" s="59">
        <v>150</v>
      </c>
      <c r="G489" s="59"/>
      <c r="H489" s="27">
        <v>60</v>
      </c>
      <c r="I489" s="59">
        <v>150</v>
      </c>
      <c r="J489" s="59">
        <f>SUM(K489:N489)</f>
        <v>150</v>
      </c>
      <c r="K489" s="59">
        <v>150</v>
      </c>
      <c r="L489" s="59"/>
      <c r="M489" s="59"/>
      <c r="N489" s="59"/>
      <c r="O489" s="59" t="s">
        <v>619</v>
      </c>
    </row>
    <row r="490" spans="1:15" s="37" customFormat="1" ht="19.5" customHeight="1">
      <c r="A490" s="27" t="s">
        <v>694</v>
      </c>
      <c r="B490" s="59"/>
      <c r="C490" s="59"/>
      <c r="D490" s="59"/>
      <c r="E490" s="59"/>
      <c r="F490" s="59">
        <v>100</v>
      </c>
      <c r="G490" s="59">
        <v>300</v>
      </c>
      <c r="H490" s="27"/>
      <c r="I490" s="59">
        <v>100</v>
      </c>
      <c r="J490" s="59">
        <f>SUM(K490:N490)</f>
        <v>100</v>
      </c>
      <c r="K490" s="59">
        <v>30</v>
      </c>
      <c r="L490" s="59"/>
      <c r="M490" s="59">
        <v>70</v>
      </c>
      <c r="N490" s="59"/>
      <c r="O490" s="59"/>
    </row>
    <row r="491" spans="1:15" s="37" customFormat="1" ht="19.5" customHeight="1">
      <c r="A491" s="27" t="s">
        <v>695</v>
      </c>
      <c r="B491" s="59">
        <f>SUM(B492:B494)</f>
        <v>0</v>
      </c>
      <c r="C491" s="59">
        <f aca="true" t="shared" si="134" ref="C491:N491">SUM(C492:C494)</f>
        <v>0</v>
      </c>
      <c r="D491" s="59">
        <f t="shared" si="134"/>
        <v>0</v>
      </c>
      <c r="E491" s="59">
        <f t="shared" si="134"/>
        <v>0</v>
      </c>
      <c r="F491" s="59">
        <f t="shared" si="134"/>
        <v>1500</v>
      </c>
      <c r="G491" s="59">
        <v>5100</v>
      </c>
      <c r="H491" s="27">
        <v>3000</v>
      </c>
      <c r="I491" s="59">
        <f t="shared" si="134"/>
        <v>1300</v>
      </c>
      <c r="J491" s="59">
        <f t="shared" si="134"/>
        <v>1500</v>
      </c>
      <c r="K491" s="59">
        <f t="shared" si="134"/>
        <v>50</v>
      </c>
      <c r="L491" s="59">
        <f t="shared" si="134"/>
        <v>0</v>
      </c>
      <c r="M491" s="59">
        <f t="shared" si="134"/>
        <v>1450</v>
      </c>
      <c r="N491" s="59">
        <f t="shared" si="134"/>
        <v>0</v>
      </c>
      <c r="O491" s="59"/>
    </row>
    <row r="492" spans="1:16" s="39" customFormat="1" ht="19.5" customHeight="1">
      <c r="A492" s="27" t="s">
        <v>696</v>
      </c>
      <c r="B492" s="27"/>
      <c r="C492" s="27"/>
      <c r="D492" s="27"/>
      <c r="E492" s="27"/>
      <c r="F492" s="27">
        <v>1100</v>
      </c>
      <c r="G492" s="27"/>
      <c r="H492" s="27"/>
      <c r="I492" s="27">
        <v>1100</v>
      </c>
      <c r="J492" s="27">
        <f aca="true" t="shared" si="135" ref="J492:J498">SUM(K492:N492)</f>
        <v>1100</v>
      </c>
      <c r="K492" s="27"/>
      <c r="L492" s="27"/>
      <c r="M492" s="27">
        <v>1100</v>
      </c>
      <c r="N492" s="27"/>
      <c r="O492" s="27"/>
      <c r="P492" s="66"/>
    </row>
    <row r="493" spans="1:16" s="39" customFormat="1" ht="19.5" customHeight="1">
      <c r="A493" s="27" t="s">
        <v>697</v>
      </c>
      <c r="B493" s="27"/>
      <c r="C493" s="27"/>
      <c r="D493" s="27"/>
      <c r="E493" s="27"/>
      <c r="F493" s="27">
        <v>200</v>
      </c>
      <c r="G493" s="27"/>
      <c r="H493" s="27"/>
      <c r="I493" s="27"/>
      <c r="J493" s="27">
        <f t="shared" si="135"/>
        <v>200</v>
      </c>
      <c r="K493" s="27">
        <v>50</v>
      </c>
      <c r="L493" s="27"/>
      <c r="M493" s="27">
        <v>150</v>
      </c>
      <c r="N493" s="27"/>
      <c r="O493" s="27"/>
      <c r="P493" s="66"/>
    </row>
    <row r="494" spans="1:16" s="39" customFormat="1" ht="19.5" customHeight="1">
      <c r="A494" s="27" t="s">
        <v>698</v>
      </c>
      <c r="B494" s="27"/>
      <c r="C494" s="27"/>
      <c r="D494" s="27"/>
      <c r="E494" s="27"/>
      <c r="F494" s="27">
        <v>200</v>
      </c>
      <c r="G494" s="27"/>
      <c r="H494" s="27"/>
      <c r="I494" s="27">
        <v>200</v>
      </c>
      <c r="J494" s="27">
        <f t="shared" si="135"/>
        <v>200</v>
      </c>
      <c r="K494" s="27"/>
      <c r="L494" s="27"/>
      <c r="M494" s="27">
        <v>200</v>
      </c>
      <c r="N494" s="27"/>
      <c r="O494" s="27"/>
      <c r="P494" s="66"/>
    </row>
    <row r="495" spans="1:15" s="37" customFormat="1" ht="19.5" customHeight="1">
      <c r="A495" s="27" t="s">
        <v>699</v>
      </c>
      <c r="B495" s="59"/>
      <c r="C495" s="59"/>
      <c r="D495" s="59"/>
      <c r="E495" s="59"/>
      <c r="F495" s="59">
        <v>27.3</v>
      </c>
      <c r="G495" s="59"/>
      <c r="H495" s="59"/>
      <c r="I495" s="59"/>
      <c r="J495" s="59">
        <f t="shared" si="135"/>
        <v>27.3</v>
      </c>
      <c r="K495" s="59"/>
      <c r="L495" s="59"/>
      <c r="M495" s="59">
        <v>27.3</v>
      </c>
      <c r="N495" s="59"/>
      <c r="O495" s="59"/>
    </row>
    <row r="496" spans="1:16" s="39" customFormat="1" ht="19.5" customHeight="1">
      <c r="A496" s="27" t="s">
        <v>700</v>
      </c>
      <c r="B496" s="27"/>
      <c r="C496" s="27"/>
      <c r="D496" s="27">
        <v>4</v>
      </c>
      <c r="E496" s="27">
        <v>15.9</v>
      </c>
      <c r="F496" s="27">
        <v>0</v>
      </c>
      <c r="G496" s="27"/>
      <c r="H496" s="27"/>
      <c r="I496" s="27"/>
      <c r="J496" s="27">
        <f t="shared" si="135"/>
        <v>15.9</v>
      </c>
      <c r="K496" s="27">
        <v>15.9</v>
      </c>
      <c r="L496" s="27"/>
      <c r="M496" s="27"/>
      <c r="N496" s="27"/>
      <c r="O496" s="27"/>
      <c r="P496" s="66"/>
    </row>
    <row r="497" spans="1:15" s="37" customFormat="1" ht="19.5" customHeight="1">
      <c r="A497" s="27" t="s">
        <v>701</v>
      </c>
      <c r="B497" s="59"/>
      <c r="C497" s="59"/>
      <c r="D497" s="59"/>
      <c r="E497" s="59"/>
      <c r="F497" s="59">
        <v>24.1</v>
      </c>
      <c r="G497" s="59">
        <v>24.1</v>
      </c>
      <c r="H497" s="59"/>
      <c r="I497" s="59">
        <v>24.1</v>
      </c>
      <c r="J497" s="59">
        <f t="shared" si="135"/>
        <v>24.1</v>
      </c>
      <c r="K497" s="59">
        <v>24.1</v>
      </c>
      <c r="L497" s="59"/>
      <c r="M497" s="59"/>
      <c r="N497" s="59"/>
      <c r="O497" s="59"/>
    </row>
    <row r="498" spans="1:15" s="37" customFormat="1" ht="19.5" customHeight="1">
      <c r="A498" s="27" t="s">
        <v>702</v>
      </c>
      <c r="B498" s="59"/>
      <c r="C498" s="59"/>
      <c r="D498" s="59"/>
      <c r="E498" s="59"/>
      <c r="F498" s="59">
        <v>400</v>
      </c>
      <c r="G498" s="59">
        <v>1100</v>
      </c>
      <c r="H498" s="59"/>
      <c r="I498" s="59"/>
      <c r="J498" s="59">
        <f t="shared" si="135"/>
        <v>400</v>
      </c>
      <c r="K498" s="59"/>
      <c r="L498" s="59"/>
      <c r="M498" s="59">
        <v>400</v>
      </c>
      <c r="N498" s="59"/>
      <c r="O498" s="59"/>
    </row>
    <row r="499" spans="1:15" s="37" customFormat="1" ht="19.5" customHeight="1">
      <c r="A499" s="27" t="s">
        <v>703</v>
      </c>
      <c r="B499" s="59">
        <f>SUM(B500:B501)</f>
        <v>0</v>
      </c>
      <c r="C499" s="59">
        <f aca="true" t="shared" si="136" ref="C499:M499">SUM(C500:C501)</f>
        <v>0</v>
      </c>
      <c r="D499" s="59">
        <f t="shared" si="136"/>
        <v>0</v>
      </c>
      <c r="E499" s="59">
        <f t="shared" si="136"/>
        <v>0</v>
      </c>
      <c r="F499" s="59">
        <f t="shared" si="136"/>
        <v>160</v>
      </c>
      <c r="G499" s="59">
        <f t="shared" si="136"/>
        <v>0</v>
      </c>
      <c r="H499" s="59">
        <f t="shared" si="136"/>
        <v>0</v>
      </c>
      <c r="I499" s="59">
        <f t="shared" si="136"/>
        <v>0</v>
      </c>
      <c r="J499" s="59">
        <f t="shared" si="136"/>
        <v>160</v>
      </c>
      <c r="K499" s="59">
        <f t="shared" si="136"/>
        <v>160</v>
      </c>
      <c r="L499" s="59">
        <f t="shared" si="136"/>
        <v>0</v>
      </c>
      <c r="M499" s="59">
        <f t="shared" si="136"/>
        <v>0</v>
      </c>
      <c r="N499" s="59"/>
      <c r="O499" s="59"/>
    </row>
    <row r="500" spans="1:15" s="37" customFormat="1" ht="19.5" customHeight="1">
      <c r="A500" s="27" t="s">
        <v>704</v>
      </c>
      <c r="B500" s="59"/>
      <c r="C500" s="59"/>
      <c r="D500" s="59"/>
      <c r="E500" s="59"/>
      <c r="F500" s="59">
        <v>100</v>
      </c>
      <c r="G500" s="59"/>
      <c r="H500" s="59"/>
      <c r="I500" s="59"/>
      <c r="J500" s="59">
        <f>SUM(K500:N500)</f>
        <v>100</v>
      </c>
      <c r="K500" s="59">
        <v>100</v>
      </c>
      <c r="L500" s="59"/>
      <c r="M500" s="59"/>
      <c r="N500" s="59"/>
      <c r="O500" s="59"/>
    </row>
    <row r="501" spans="1:15" s="37" customFormat="1" ht="19.5" customHeight="1">
      <c r="A501" s="27" t="s">
        <v>705</v>
      </c>
      <c r="B501" s="59"/>
      <c r="C501" s="59"/>
      <c r="D501" s="59"/>
      <c r="E501" s="59"/>
      <c r="F501" s="59">
        <v>60</v>
      </c>
      <c r="G501" s="59"/>
      <c r="H501" s="59"/>
      <c r="I501" s="59"/>
      <c r="J501" s="59">
        <f>SUM(K501:N501)</f>
        <v>60</v>
      </c>
      <c r="K501" s="59">
        <v>60</v>
      </c>
      <c r="L501" s="59"/>
      <c r="M501" s="59"/>
      <c r="N501" s="59"/>
      <c r="O501" s="59"/>
    </row>
    <row r="502" spans="1:15" s="38" customFormat="1" ht="19.5" customHeight="1">
      <c r="A502" s="58" t="s">
        <v>706</v>
      </c>
      <c r="B502" s="59">
        <f>SUM(B503,B508)</f>
        <v>4</v>
      </c>
      <c r="C502" s="59">
        <f aca="true" t="shared" si="137" ref="C502:N502">SUM(C503,C508)</f>
        <v>0</v>
      </c>
      <c r="D502" s="59">
        <f t="shared" si="137"/>
        <v>2</v>
      </c>
      <c r="E502" s="59">
        <f t="shared" si="137"/>
        <v>80.69999999999999</v>
      </c>
      <c r="F502" s="59">
        <f t="shared" si="137"/>
        <v>130.5</v>
      </c>
      <c r="G502" s="59">
        <f t="shared" si="137"/>
        <v>320.4</v>
      </c>
      <c r="H502" s="59">
        <f t="shared" si="137"/>
        <v>96</v>
      </c>
      <c r="I502" s="59">
        <f t="shared" si="137"/>
        <v>111</v>
      </c>
      <c r="J502" s="59">
        <f t="shared" si="137"/>
        <v>211.2</v>
      </c>
      <c r="K502" s="59">
        <f t="shared" si="137"/>
        <v>57.7</v>
      </c>
      <c r="L502" s="59">
        <f t="shared" si="137"/>
        <v>153.5</v>
      </c>
      <c r="M502" s="59">
        <f t="shared" si="137"/>
        <v>0</v>
      </c>
      <c r="N502" s="59">
        <f t="shared" si="137"/>
        <v>0</v>
      </c>
      <c r="O502" s="59"/>
    </row>
    <row r="503" spans="1:15" s="37" customFormat="1" ht="19.5" customHeight="1">
      <c r="A503" s="25" t="s">
        <v>707</v>
      </c>
      <c r="B503" s="59">
        <f>SUM(B504:B507)</f>
        <v>2</v>
      </c>
      <c r="C503" s="59">
        <f aca="true" t="shared" si="138" ref="C503:N503">SUM(C504:C507)</f>
        <v>0</v>
      </c>
      <c r="D503" s="59">
        <f t="shared" si="138"/>
        <v>2</v>
      </c>
      <c r="E503" s="59">
        <f t="shared" si="138"/>
        <v>44.8</v>
      </c>
      <c r="F503" s="59">
        <f t="shared" si="138"/>
        <v>4</v>
      </c>
      <c r="G503" s="59">
        <f t="shared" si="138"/>
        <v>0</v>
      </c>
      <c r="H503" s="59">
        <f t="shared" si="138"/>
        <v>0</v>
      </c>
      <c r="I503" s="59">
        <f t="shared" si="138"/>
        <v>0</v>
      </c>
      <c r="J503" s="59">
        <f t="shared" si="138"/>
        <v>48.8</v>
      </c>
      <c r="K503" s="59">
        <f t="shared" si="138"/>
        <v>18.8</v>
      </c>
      <c r="L503" s="59">
        <f t="shared" si="138"/>
        <v>30</v>
      </c>
      <c r="M503" s="59">
        <f t="shared" si="138"/>
        <v>0</v>
      </c>
      <c r="N503" s="59">
        <f t="shared" si="138"/>
        <v>0</v>
      </c>
      <c r="O503" s="59"/>
    </row>
    <row r="504" spans="1:16" s="39" customFormat="1" ht="19.5" customHeight="1">
      <c r="A504" s="25" t="s">
        <v>708</v>
      </c>
      <c r="B504" s="27">
        <v>2</v>
      </c>
      <c r="C504" s="27"/>
      <c r="D504" s="27"/>
      <c r="E504" s="27">
        <v>33.4</v>
      </c>
      <c r="F504" s="27"/>
      <c r="G504" s="27"/>
      <c r="H504" s="27"/>
      <c r="I504" s="27"/>
      <c r="J504" s="27">
        <f>SUM(K504:N504)</f>
        <v>33.4</v>
      </c>
      <c r="K504" s="27">
        <v>3.4</v>
      </c>
      <c r="L504" s="27">
        <v>30</v>
      </c>
      <c r="M504" s="27"/>
      <c r="N504" s="27"/>
      <c r="O504" s="27"/>
      <c r="P504" s="66"/>
    </row>
    <row r="505" spans="1:15" s="37" customFormat="1" ht="19.5" customHeight="1">
      <c r="A505" s="25" t="s">
        <v>709</v>
      </c>
      <c r="B505" s="59"/>
      <c r="C505" s="59"/>
      <c r="D505" s="59"/>
      <c r="E505" s="59"/>
      <c r="F505" s="59">
        <v>2</v>
      </c>
      <c r="G505" s="59"/>
      <c r="H505" s="59"/>
      <c r="I505" s="59"/>
      <c r="J505" s="59">
        <f>SUM(K505:N505)</f>
        <v>2</v>
      </c>
      <c r="K505" s="59">
        <v>2</v>
      </c>
      <c r="L505" s="59"/>
      <c r="M505" s="59"/>
      <c r="N505" s="59"/>
      <c r="O505" s="59"/>
    </row>
    <row r="506" spans="1:15" s="37" customFormat="1" ht="19.5" customHeight="1">
      <c r="A506" s="25" t="s">
        <v>710</v>
      </c>
      <c r="B506" s="59"/>
      <c r="C506" s="59"/>
      <c r="D506" s="59"/>
      <c r="E506" s="59"/>
      <c r="F506" s="59">
        <v>2</v>
      </c>
      <c r="G506" s="59"/>
      <c r="H506" s="59"/>
      <c r="I506" s="59"/>
      <c r="J506" s="59">
        <f>SUM(K506:N506)</f>
        <v>2</v>
      </c>
      <c r="K506" s="59">
        <v>2</v>
      </c>
      <c r="L506" s="59"/>
      <c r="M506" s="59"/>
      <c r="N506" s="59"/>
      <c r="O506" s="59"/>
    </row>
    <row r="507" spans="1:16" s="39" customFormat="1" ht="19.5" customHeight="1">
      <c r="A507" s="25" t="s">
        <v>711</v>
      </c>
      <c r="B507" s="27"/>
      <c r="C507" s="27"/>
      <c r="D507" s="27">
        <v>2</v>
      </c>
      <c r="E507" s="27">
        <v>11.4</v>
      </c>
      <c r="F507" s="27"/>
      <c r="G507" s="27"/>
      <c r="H507" s="27"/>
      <c r="I507" s="27"/>
      <c r="J507" s="27">
        <f>SUM(K507:N507)</f>
        <v>11.4</v>
      </c>
      <c r="K507" s="27">
        <v>11.4</v>
      </c>
      <c r="L507" s="27"/>
      <c r="M507" s="27"/>
      <c r="N507" s="27"/>
      <c r="O507" s="27"/>
      <c r="P507" s="66"/>
    </row>
    <row r="508" spans="1:15" s="37" customFormat="1" ht="19.5" customHeight="1">
      <c r="A508" s="25" t="s">
        <v>712</v>
      </c>
      <c r="B508" s="59">
        <f>SUM(B509:B516)</f>
        <v>2</v>
      </c>
      <c r="C508" s="59">
        <f aca="true" t="shared" si="139" ref="C508:N508">SUM(C509:C516)</f>
        <v>0</v>
      </c>
      <c r="D508" s="59">
        <f t="shared" si="139"/>
        <v>0</v>
      </c>
      <c r="E508" s="59">
        <f t="shared" si="139"/>
        <v>35.9</v>
      </c>
      <c r="F508" s="59">
        <f t="shared" si="139"/>
        <v>126.5</v>
      </c>
      <c r="G508" s="59">
        <f t="shared" si="139"/>
        <v>320.4</v>
      </c>
      <c r="H508" s="59">
        <f t="shared" si="139"/>
        <v>96</v>
      </c>
      <c r="I508" s="59">
        <f t="shared" si="139"/>
        <v>111</v>
      </c>
      <c r="J508" s="59">
        <f t="shared" si="139"/>
        <v>162.4</v>
      </c>
      <c r="K508" s="59">
        <f t="shared" si="139"/>
        <v>38.9</v>
      </c>
      <c r="L508" s="59">
        <f t="shared" si="139"/>
        <v>123.5</v>
      </c>
      <c r="M508" s="59">
        <f t="shared" si="139"/>
        <v>0</v>
      </c>
      <c r="N508" s="59">
        <f t="shared" si="139"/>
        <v>0</v>
      </c>
      <c r="O508" s="59"/>
    </row>
    <row r="509" spans="1:16" s="39" customFormat="1" ht="19.5" customHeight="1">
      <c r="A509" s="25" t="s">
        <v>708</v>
      </c>
      <c r="B509" s="27">
        <v>2</v>
      </c>
      <c r="C509" s="27"/>
      <c r="D509" s="27"/>
      <c r="E509" s="27">
        <v>35.9</v>
      </c>
      <c r="F509" s="27"/>
      <c r="G509" s="27"/>
      <c r="H509" s="27"/>
      <c r="I509" s="27"/>
      <c r="J509" s="27">
        <f aca="true" t="shared" si="140" ref="J509:J516">SUM(K509:N509)</f>
        <v>35.9</v>
      </c>
      <c r="K509" s="27">
        <v>5.9</v>
      </c>
      <c r="L509" s="27">
        <v>30</v>
      </c>
      <c r="M509" s="27"/>
      <c r="N509" s="27"/>
      <c r="O509" s="27"/>
      <c r="P509" s="66"/>
    </row>
    <row r="510" spans="1:15" s="37" customFormat="1" ht="19.5" customHeight="1">
      <c r="A510" s="25" t="s">
        <v>713</v>
      </c>
      <c r="B510" s="59"/>
      <c r="C510" s="59"/>
      <c r="D510" s="59"/>
      <c r="E510" s="59"/>
      <c r="F510" s="59">
        <v>0.5</v>
      </c>
      <c r="G510" s="59"/>
      <c r="H510" s="59"/>
      <c r="I510" s="59"/>
      <c r="J510" s="59">
        <f t="shared" si="140"/>
        <v>0.5</v>
      </c>
      <c r="K510" s="59"/>
      <c r="L510" s="59">
        <v>0.5</v>
      </c>
      <c r="M510" s="59"/>
      <c r="N510" s="59"/>
      <c r="O510" s="59"/>
    </row>
    <row r="511" spans="1:15" s="37" customFormat="1" ht="19.5" customHeight="1">
      <c r="A511" s="25" t="s">
        <v>714</v>
      </c>
      <c r="B511" s="59"/>
      <c r="C511" s="59"/>
      <c r="D511" s="59"/>
      <c r="E511" s="59"/>
      <c r="F511" s="59">
        <v>2</v>
      </c>
      <c r="G511" s="59"/>
      <c r="H511" s="59"/>
      <c r="I511" s="59"/>
      <c r="J511" s="59">
        <f t="shared" si="140"/>
        <v>2</v>
      </c>
      <c r="K511" s="59">
        <v>2</v>
      </c>
      <c r="L511" s="59"/>
      <c r="M511" s="59"/>
      <c r="N511" s="59"/>
      <c r="O511" s="59"/>
    </row>
    <row r="512" spans="1:15" s="37" customFormat="1" ht="19.5" customHeight="1">
      <c r="A512" s="25" t="s">
        <v>715</v>
      </c>
      <c r="B512" s="59"/>
      <c r="C512" s="59"/>
      <c r="D512" s="59"/>
      <c r="E512" s="59"/>
      <c r="F512" s="59">
        <v>10</v>
      </c>
      <c r="G512" s="59"/>
      <c r="H512" s="59"/>
      <c r="I512" s="59"/>
      <c r="J512" s="59">
        <f t="shared" si="140"/>
        <v>10</v>
      </c>
      <c r="K512" s="59">
        <v>10</v>
      </c>
      <c r="L512" s="59"/>
      <c r="M512" s="59"/>
      <c r="N512" s="59"/>
      <c r="O512" s="59"/>
    </row>
    <row r="513" spans="1:15" s="37" customFormat="1" ht="19.5" customHeight="1">
      <c r="A513" s="25" t="s">
        <v>716</v>
      </c>
      <c r="B513" s="59"/>
      <c r="C513" s="59"/>
      <c r="D513" s="59"/>
      <c r="E513" s="59"/>
      <c r="F513" s="59">
        <v>3</v>
      </c>
      <c r="G513" s="59"/>
      <c r="H513" s="59"/>
      <c r="I513" s="59"/>
      <c r="J513" s="59">
        <f t="shared" si="140"/>
        <v>3</v>
      </c>
      <c r="K513" s="59">
        <v>3</v>
      </c>
      <c r="L513" s="59"/>
      <c r="M513" s="59"/>
      <c r="N513" s="59"/>
      <c r="O513" s="59"/>
    </row>
    <row r="514" spans="1:15" s="37" customFormat="1" ht="19.5" customHeight="1">
      <c r="A514" s="25" t="s">
        <v>717</v>
      </c>
      <c r="B514" s="59"/>
      <c r="C514" s="59"/>
      <c r="D514" s="59"/>
      <c r="E514" s="59"/>
      <c r="F514" s="59">
        <v>25</v>
      </c>
      <c r="G514" s="59">
        <v>53</v>
      </c>
      <c r="H514" s="59">
        <v>28</v>
      </c>
      <c r="I514" s="59">
        <v>25</v>
      </c>
      <c r="J514" s="59">
        <f t="shared" si="140"/>
        <v>25</v>
      </c>
      <c r="K514" s="59"/>
      <c r="L514" s="59">
        <v>25</v>
      </c>
      <c r="M514" s="59"/>
      <c r="N514" s="59"/>
      <c r="O514" s="59" t="s">
        <v>619</v>
      </c>
    </row>
    <row r="515" spans="1:15" s="37" customFormat="1" ht="30" customHeight="1">
      <c r="A515" s="25" t="s">
        <v>718</v>
      </c>
      <c r="B515" s="59"/>
      <c r="C515" s="59"/>
      <c r="D515" s="59"/>
      <c r="E515" s="59"/>
      <c r="F515" s="59">
        <v>68</v>
      </c>
      <c r="G515" s="59">
        <v>249.4</v>
      </c>
      <c r="H515" s="27">
        <v>68</v>
      </c>
      <c r="I515" s="59">
        <v>68</v>
      </c>
      <c r="J515" s="59">
        <f t="shared" si="140"/>
        <v>68</v>
      </c>
      <c r="K515" s="59"/>
      <c r="L515" s="59">
        <v>68</v>
      </c>
      <c r="M515" s="59"/>
      <c r="N515" s="59"/>
      <c r="O515" s="59" t="s">
        <v>619</v>
      </c>
    </row>
    <row r="516" spans="1:15" s="37" customFormat="1" ht="19.5" customHeight="1">
      <c r="A516" s="25" t="s">
        <v>719</v>
      </c>
      <c r="B516" s="59"/>
      <c r="C516" s="59"/>
      <c r="D516" s="59"/>
      <c r="E516" s="59"/>
      <c r="F516" s="59">
        <v>18</v>
      </c>
      <c r="G516" s="59">
        <v>18</v>
      </c>
      <c r="H516" s="59"/>
      <c r="I516" s="59">
        <v>18</v>
      </c>
      <c r="J516" s="59">
        <f t="shared" si="140"/>
        <v>18</v>
      </c>
      <c r="K516" s="59">
        <v>18</v>
      </c>
      <c r="L516" s="59"/>
      <c r="M516" s="59"/>
      <c r="N516" s="59"/>
      <c r="O516" s="59" t="s">
        <v>367</v>
      </c>
    </row>
    <row r="517" spans="1:15" s="37" customFormat="1" ht="19.5" customHeight="1">
      <c r="A517" s="57" t="s">
        <v>720</v>
      </c>
      <c r="B517" s="59">
        <f>SUM(B518,B521)</f>
        <v>0</v>
      </c>
      <c r="C517" s="59">
        <f aca="true" t="shared" si="141" ref="C517:N517">SUM(C518,C521)</f>
        <v>0</v>
      </c>
      <c r="D517" s="59">
        <f t="shared" si="141"/>
        <v>1</v>
      </c>
      <c r="E517" s="59">
        <f t="shared" si="141"/>
        <v>4.3</v>
      </c>
      <c r="F517" s="59">
        <f t="shared" si="141"/>
        <v>1350</v>
      </c>
      <c r="G517" s="59">
        <f t="shared" si="141"/>
        <v>5600</v>
      </c>
      <c r="H517" s="59">
        <f t="shared" si="141"/>
        <v>0</v>
      </c>
      <c r="I517" s="59">
        <f t="shared" si="141"/>
        <v>1320</v>
      </c>
      <c r="J517" s="59">
        <f t="shared" si="141"/>
        <v>1354.3</v>
      </c>
      <c r="K517" s="59">
        <f t="shared" si="141"/>
        <v>630.3</v>
      </c>
      <c r="L517" s="59">
        <f t="shared" si="141"/>
        <v>124</v>
      </c>
      <c r="M517" s="59">
        <f t="shared" si="141"/>
        <v>600</v>
      </c>
      <c r="N517" s="59">
        <f t="shared" si="141"/>
        <v>0</v>
      </c>
      <c r="O517" s="59"/>
    </row>
    <row r="518" spans="1:15" s="37" customFormat="1" ht="19.5" customHeight="1">
      <c r="A518" s="59" t="s">
        <v>721</v>
      </c>
      <c r="B518" s="59">
        <f>SUM(B519:B520)</f>
        <v>0</v>
      </c>
      <c r="C518" s="59">
        <f aca="true" t="shared" si="142" ref="C518:N518">SUM(C519:C520)</f>
        <v>0</v>
      </c>
      <c r="D518" s="59">
        <f t="shared" si="142"/>
        <v>0</v>
      </c>
      <c r="E518" s="59">
        <f t="shared" si="142"/>
        <v>0</v>
      </c>
      <c r="F518" s="59">
        <f t="shared" si="142"/>
        <v>9</v>
      </c>
      <c r="G518" s="59">
        <f t="shared" si="142"/>
        <v>0</v>
      </c>
      <c r="H518" s="59">
        <f t="shared" si="142"/>
        <v>0</v>
      </c>
      <c r="I518" s="59">
        <f t="shared" si="142"/>
        <v>0</v>
      </c>
      <c r="J518" s="59">
        <f t="shared" si="142"/>
        <v>9</v>
      </c>
      <c r="K518" s="59">
        <f t="shared" si="142"/>
        <v>5</v>
      </c>
      <c r="L518" s="59">
        <f t="shared" si="142"/>
        <v>4</v>
      </c>
      <c r="M518" s="59">
        <f t="shared" si="142"/>
        <v>0</v>
      </c>
      <c r="N518" s="59">
        <f t="shared" si="142"/>
        <v>0</v>
      </c>
      <c r="O518" s="59"/>
    </row>
    <row r="519" spans="1:15" s="37" customFormat="1" ht="19.5" customHeight="1">
      <c r="A519" s="59" t="s">
        <v>722</v>
      </c>
      <c r="B519" s="59"/>
      <c r="C519" s="59"/>
      <c r="D519" s="59"/>
      <c r="E519" s="59"/>
      <c r="F519" s="59">
        <v>5</v>
      </c>
      <c r="G519" s="59"/>
      <c r="H519" s="59"/>
      <c r="I519" s="59"/>
      <c r="J519" s="59">
        <f>SUM(K519:N519)</f>
        <v>5</v>
      </c>
      <c r="K519" s="59">
        <v>5</v>
      </c>
      <c r="L519" s="59"/>
      <c r="M519" s="59"/>
      <c r="N519" s="59"/>
      <c r="O519" s="59"/>
    </row>
    <row r="520" spans="1:15" s="37" customFormat="1" ht="19.5" customHeight="1">
      <c r="A520" s="59" t="s">
        <v>723</v>
      </c>
      <c r="B520" s="59"/>
      <c r="C520" s="59"/>
      <c r="D520" s="59"/>
      <c r="E520" s="59"/>
      <c r="F520" s="59">
        <v>4</v>
      </c>
      <c r="G520" s="59"/>
      <c r="H520" s="59"/>
      <c r="I520" s="59"/>
      <c r="J520" s="59">
        <f>SUM(K520:N520)</f>
        <v>4</v>
      </c>
      <c r="K520" s="59"/>
      <c r="L520" s="59">
        <v>4</v>
      </c>
      <c r="M520" s="59"/>
      <c r="N520" s="59"/>
      <c r="O520" s="59"/>
    </row>
    <row r="521" spans="1:15" s="37" customFormat="1" ht="19.5" customHeight="1">
      <c r="A521" s="59" t="s">
        <v>724</v>
      </c>
      <c r="B521" s="59">
        <f>SUM(B522,B526:B527,B531)</f>
        <v>0</v>
      </c>
      <c r="C521" s="59">
        <f aca="true" t="shared" si="143" ref="C521:N521">SUM(C522,C526:C527,C531)</f>
        <v>0</v>
      </c>
      <c r="D521" s="59">
        <f t="shared" si="143"/>
        <v>1</v>
      </c>
      <c r="E521" s="59">
        <f t="shared" si="143"/>
        <v>4.3</v>
      </c>
      <c r="F521" s="59">
        <f t="shared" si="143"/>
        <v>1341</v>
      </c>
      <c r="G521" s="59">
        <f t="shared" si="143"/>
        <v>5600</v>
      </c>
      <c r="H521" s="59">
        <f t="shared" si="143"/>
        <v>0</v>
      </c>
      <c r="I521" s="59">
        <f t="shared" si="143"/>
        <v>1320</v>
      </c>
      <c r="J521" s="59">
        <f t="shared" si="143"/>
        <v>1345.3</v>
      </c>
      <c r="K521" s="59">
        <f t="shared" si="143"/>
        <v>625.3</v>
      </c>
      <c r="L521" s="59">
        <f t="shared" si="143"/>
        <v>120</v>
      </c>
      <c r="M521" s="59">
        <f t="shared" si="143"/>
        <v>600</v>
      </c>
      <c r="N521" s="59">
        <f t="shared" si="143"/>
        <v>0</v>
      </c>
      <c r="O521" s="59"/>
    </row>
    <row r="522" spans="1:15" s="37" customFormat="1" ht="19.5" customHeight="1">
      <c r="A522" s="59" t="s">
        <v>725</v>
      </c>
      <c r="B522" s="59">
        <f>SUM(B523:B525)</f>
        <v>0</v>
      </c>
      <c r="C522" s="59">
        <f aca="true" t="shared" si="144" ref="C522:N522">SUM(C523:C525)</f>
        <v>0</v>
      </c>
      <c r="D522" s="59">
        <f t="shared" si="144"/>
        <v>1</v>
      </c>
      <c r="E522" s="59">
        <f t="shared" si="144"/>
        <v>4.3</v>
      </c>
      <c r="F522" s="59">
        <f t="shared" si="144"/>
        <v>61</v>
      </c>
      <c r="G522" s="59">
        <f t="shared" si="144"/>
        <v>0</v>
      </c>
      <c r="H522" s="59">
        <f t="shared" si="144"/>
        <v>0</v>
      </c>
      <c r="I522" s="59">
        <f t="shared" si="144"/>
        <v>0</v>
      </c>
      <c r="J522" s="59">
        <f t="shared" si="144"/>
        <v>65.3</v>
      </c>
      <c r="K522" s="59">
        <f t="shared" si="144"/>
        <v>65.3</v>
      </c>
      <c r="L522" s="59">
        <f t="shared" si="144"/>
        <v>0</v>
      </c>
      <c r="M522" s="59">
        <f t="shared" si="144"/>
        <v>0</v>
      </c>
      <c r="N522" s="59">
        <f t="shared" si="144"/>
        <v>0</v>
      </c>
      <c r="O522" s="59"/>
    </row>
    <row r="523" spans="1:16" s="39" customFormat="1" ht="19.5" customHeight="1">
      <c r="A523" s="27" t="s">
        <v>726</v>
      </c>
      <c r="B523" s="27"/>
      <c r="C523" s="27"/>
      <c r="D523" s="27">
        <v>1</v>
      </c>
      <c r="E523" s="27">
        <v>4.3</v>
      </c>
      <c r="F523" s="27"/>
      <c r="G523" s="27"/>
      <c r="H523" s="27"/>
      <c r="I523" s="27"/>
      <c r="J523" s="27">
        <f>SUM(K523:N523)</f>
        <v>4.3</v>
      </c>
      <c r="K523" s="27">
        <v>4.3</v>
      </c>
      <c r="L523" s="27"/>
      <c r="M523" s="27"/>
      <c r="N523" s="27"/>
      <c r="O523" s="27"/>
      <c r="P523" s="66"/>
    </row>
    <row r="524" spans="1:15" s="37" customFormat="1" ht="19.5" customHeight="1">
      <c r="A524" s="59" t="s">
        <v>727</v>
      </c>
      <c r="B524" s="59"/>
      <c r="C524" s="59"/>
      <c r="D524" s="59"/>
      <c r="E524" s="59"/>
      <c r="F524" s="59">
        <v>11</v>
      </c>
      <c r="G524" s="59"/>
      <c r="H524" s="59"/>
      <c r="I524" s="59"/>
      <c r="J524" s="59">
        <f>SUM(K524:N524)</f>
        <v>11</v>
      </c>
      <c r="K524" s="59">
        <v>11</v>
      </c>
      <c r="L524" s="59"/>
      <c r="M524" s="59"/>
      <c r="N524" s="59"/>
      <c r="O524" s="59"/>
    </row>
    <row r="525" spans="1:15" s="37" customFormat="1" ht="19.5" customHeight="1">
      <c r="A525" s="59" t="s">
        <v>728</v>
      </c>
      <c r="B525" s="59"/>
      <c r="C525" s="59"/>
      <c r="D525" s="59"/>
      <c r="E525" s="59"/>
      <c r="F525" s="59">
        <v>50</v>
      </c>
      <c r="G525" s="59"/>
      <c r="H525" s="59"/>
      <c r="I525" s="59"/>
      <c r="J525" s="59">
        <f>SUM(K525:N525)</f>
        <v>50</v>
      </c>
      <c r="K525" s="59">
        <v>50</v>
      </c>
      <c r="L525" s="59"/>
      <c r="M525" s="59"/>
      <c r="N525" s="59"/>
      <c r="O525" s="59"/>
    </row>
    <row r="526" spans="1:15" s="37" customFormat="1" ht="19.5" customHeight="1">
      <c r="A526" s="59" t="s">
        <v>729</v>
      </c>
      <c r="B526" s="59"/>
      <c r="C526" s="59"/>
      <c r="D526" s="59"/>
      <c r="E526" s="59"/>
      <c r="F526" s="59">
        <v>50</v>
      </c>
      <c r="G526" s="59"/>
      <c r="H526" s="59"/>
      <c r="I526" s="59"/>
      <c r="J526" s="59">
        <f>SUM(K526:N526)</f>
        <v>50</v>
      </c>
      <c r="K526" s="59">
        <v>50</v>
      </c>
      <c r="L526" s="59"/>
      <c r="M526" s="59"/>
      <c r="N526" s="59"/>
      <c r="O526" s="59"/>
    </row>
    <row r="527" spans="1:15" s="37" customFormat="1" ht="19.5" customHeight="1">
      <c r="A527" s="59" t="s">
        <v>730</v>
      </c>
      <c r="B527" s="59">
        <f>SUM(B528:B530)</f>
        <v>0</v>
      </c>
      <c r="C527" s="59">
        <f aca="true" t="shared" si="145" ref="C527:N527">SUM(C528:C530)</f>
        <v>0</v>
      </c>
      <c r="D527" s="59">
        <f t="shared" si="145"/>
        <v>0</v>
      </c>
      <c r="E527" s="59">
        <f t="shared" si="145"/>
        <v>0</v>
      </c>
      <c r="F527" s="59">
        <f t="shared" si="145"/>
        <v>620</v>
      </c>
      <c r="G527" s="59">
        <f t="shared" si="145"/>
        <v>5600</v>
      </c>
      <c r="H527" s="59">
        <f t="shared" si="145"/>
        <v>0</v>
      </c>
      <c r="I527" s="59">
        <f t="shared" si="145"/>
        <v>1320</v>
      </c>
      <c r="J527" s="59">
        <f t="shared" si="145"/>
        <v>620</v>
      </c>
      <c r="K527" s="59">
        <f t="shared" si="145"/>
        <v>500</v>
      </c>
      <c r="L527" s="59">
        <f t="shared" si="145"/>
        <v>120</v>
      </c>
      <c r="M527" s="59">
        <f t="shared" si="145"/>
        <v>0</v>
      </c>
      <c r="N527" s="59">
        <f t="shared" si="145"/>
        <v>0</v>
      </c>
      <c r="O527" s="59"/>
    </row>
    <row r="528" spans="1:15" s="37" customFormat="1" ht="19.5" customHeight="1">
      <c r="A528" s="25" t="s">
        <v>731</v>
      </c>
      <c r="B528" s="59"/>
      <c r="C528" s="59"/>
      <c r="D528" s="59"/>
      <c r="E528" s="59"/>
      <c r="F528" s="59">
        <v>120</v>
      </c>
      <c r="G528" s="59">
        <v>400</v>
      </c>
      <c r="H528" s="27"/>
      <c r="I528" s="59">
        <v>120</v>
      </c>
      <c r="J528" s="59">
        <f>SUM(K528:N528)</f>
        <v>120</v>
      </c>
      <c r="K528" s="59"/>
      <c r="L528" s="59">
        <v>120</v>
      </c>
      <c r="M528" s="59"/>
      <c r="N528" s="59"/>
      <c r="O528" s="59"/>
    </row>
    <row r="529" spans="1:15" s="37" customFormat="1" ht="19.5" customHeight="1">
      <c r="A529" s="59" t="s">
        <v>732</v>
      </c>
      <c r="B529" s="59"/>
      <c r="C529" s="59"/>
      <c r="D529" s="59"/>
      <c r="E529" s="59"/>
      <c r="F529" s="59">
        <v>300</v>
      </c>
      <c r="G529" s="59">
        <v>5000</v>
      </c>
      <c r="H529" s="59"/>
      <c r="I529" s="59">
        <v>1000</v>
      </c>
      <c r="J529" s="59">
        <f>SUM(K529:N529)</f>
        <v>300</v>
      </c>
      <c r="K529" s="59">
        <v>300</v>
      </c>
      <c r="L529" s="59"/>
      <c r="M529" s="59"/>
      <c r="N529" s="59"/>
      <c r="O529" s="59"/>
    </row>
    <row r="530" spans="1:15" s="37" customFormat="1" ht="18" customHeight="1">
      <c r="A530" s="59" t="s">
        <v>733</v>
      </c>
      <c r="B530" s="59"/>
      <c r="C530" s="59"/>
      <c r="D530" s="59"/>
      <c r="E530" s="59"/>
      <c r="F530" s="59">
        <v>200</v>
      </c>
      <c r="G530" s="59">
        <v>200</v>
      </c>
      <c r="H530" s="59"/>
      <c r="I530" s="59">
        <v>200</v>
      </c>
      <c r="J530" s="59">
        <f>SUM(K530:N530)</f>
        <v>200</v>
      </c>
      <c r="K530" s="59">
        <v>200</v>
      </c>
      <c r="L530" s="59"/>
      <c r="M530" s="59"/>
      <c r="N530" s="59"/>
      <c r="O530" s="59" t="s">
        <v>734</v>
      </c>
    </row>
    <row r="531" spans="1:15" s="37" customFormat="1" ht="18" customHeight="1">
      <c r="A531" s="59" t="s">
        <v>735</v>
      </c>
      <c r="B531" s="59">
        <f>SUM(B532:B534)</f>
        <v>0</v>
      </c>
      <c r="C531" s="59">
        <f aca="true" t="shared" si="146" ref="C531:N531">SUM(C532:C534)</f>
        <v>0</v>
      </c>
      <c r="D531" s="59">
        <f t="shared" si="146"/>
        <v>0</v>
      </c>
      <c r="E531" s="59">
        <f t="shared" si="146"/>
        <v>0</v>
      </c>
      <c r="F531" s="59">
        <f t="shared" si="146"/>
        <v>610</v>
      </c>
      <c r="G531" s="59">
        <f t="shared" si="146"/>
        <v>0</v>
      </c>
      <c r="H531" s="59">
        <f t="shared" si="146"/>
        <v>0</v>
      </c>
      <c r="I531" s="59">
        <f t="shared" si="146"/>
        <v>0</v>
      </c>
      <c r="J531" s="59">
        <f t="shared" si="146"/>
        <v>610</v>
      </c>
      <c r="K531" s="59">
        <f t="shared" si="146"/>
        <v>10</v>
      </c>
      <c r="L531" s="59">
        <f t="shared" si="146"/>
        <v>0</v>
      </c>
      <c r="M531" s="59">
        <f t="shared" si="146"/>
        <v>600</v>
      </c>
      <c r="N531" s="59">
        <f t="shared" si="146"/>
        <v>0</v>
      </c>
      <c r="O531" s="59"/>
    </row>
    <row r="532" spans="1:15" s="37" customFormat="1" ht="18" customHeight="1">
      <c r="A532" s="59" t="s">
        <v>736</v>
      </c>
      <c r="B532" s="59"/>
      <c r="C532" s="59"/>
      <c r="D532" s="59"/>
      <c r="E532" s="59"/>
      <c r="F532" s="59">
        <v>120</v>
      </c>
      <c r="G532" s="59"/>
      <c r="H532" s="59"/>
      <c r="I532" s="59"/>
      <c r="J532" s="59">
        <f>SUM(K532:N532)</f>
        <v>120</v>
      </c>
      <c r="K532" s="59"/>
      <c r="L532" s="59"/>
      <c r="M532" s="59">
        <v>120</v>
      </c>
      <c r="N532" s="59"/>
      <c r="O532" s="59"/>
    </row>
    <row r="533" spans="1:15" s="37" customFormat="1" ht="39" customHeight="1">
      <c r="A533" s="59" t="s">
        <v>737</v>
      </c>
      <c r="B533" s="59"/>
      <c r="C533" s="59"/>
      <c r="D533" s="59"/>
      <c r="E533" s="59"/>
      <c r="F533" s="59">
        <v>480</v>
      </c>
      <c r="G533" s="59"/>
      <c r="H533" s="59"/>
      <c r="I533" s="59"/>
      <c r="J533" s="59">
        <f>SUM(K533:N533)</f>
        <v>480</v>
      </c>
      <c r="K533" s="59"/>
      <c r="L533" s="59"/>
      <c r="M533" s="59">
        <v>480</v>
      </c>
      <c r="N533" s="59"/>
      <c r="O533" s="59" t="s">
        <v>738</v>
      </c>
    </row>
    <row r="534" spans="1:15" s="37" customFormat="1" ht="18" customHeight="1">
      <c r="A534" s="59" t="s">
        <v>739</v>
      </c>
      <c r="B534" s="59"/>
      <c r="C534" s="59"/>
      <c r="D534" s="59"/>
      <c r="E534" s="59"/>
      <c r="F534" s="59">
        <v>10</v>
      </c>
      <c r="G534" s="59"/>
      <c r="H534" s="59"/>
      <c r="I534" s="59"/>
      <c r="J534" s="59">
        <f>SUM(K534:N534)</f>
        <v>10</v>
      </c>
      <c r="K534" s="59">
        <v>10</v>
      </c>
      <c r="L534" s="59"/>
      <c r="M534" s="59"/>
      <c r="N534" s="59"/>
      <c r="O534" s="59" t="s">
        <v>740</v>
      </c>
    </row>
    <row r="535" spans="1:15" s="37" customFormat="1" ht="19.5" customHeight="1">
      <c r="A535" s="70" t="s">
        <v>741</v>
      </c>
      <c r="B535" s="59">
        <f>SUM(B536,B540,B545)</f>
        <v>0</v>
      </c>
      <c r="C535" s="59">
        <f aca="true" t="shared" si="147" ref="C535:N535">SUM(C536,C540,C545)</f>
        <v>0</v>
      </c>
      <c r="D535" s="59">
        <f t="shared" si="147"/>
        <v>0</v>
      </c>
      <c r="E535" s="59">
        <f t="shared" si="147"/>
        <v>0</v>
      </c>
      <c r="F535" s="59">
        <f t="shared" si="147"/>
        <v>23.5</v>
      </c>
      <c r="G535" s="59">
        <f t="shared" si="147"/>
        <v>0</v>
      </c>
      <c r="H535" s="59">
        <f t="shared" si="147"/>
        <v>0</v>
      </c>
      <c r="I535" s="59">
        <f t="shared" si="147"/>
        <v>0</v>
      </c>
      <c r="J535" s="59">
        <f t="shared" si="147"/>
        <v>23.5</v>
      </c>
      <c r="K535" s="59">
        <f t="shared" si="147"/>
        <v>19.5</v>
      </c>
      <c r="L535" s="59">
        <f t="shared" si="147"/>
        <v>4</v>
      </c>
      <c r="M535" s="59">
        <f t="shared" si="147"/>
        <v>0</v>
      </c>
      <c r="N535" s="59">
        <f t="shared" si="147"/>
        <v>0</v>
      </c>
      <c r="O535" s="59"/>
    </row>
    <row r="536" spans="1:15" s="37" customFormat="1" ht="19.5" customHeight="1">
      <c r="A536" s="27" t="s">
        <v>742</v>
      </c>
      <c r="B536" s="59">
        <f>SUM(B537:B539)</f>
        <v>0</v>
      </c>
      <c r="C536" s="59">
        <f aca="true" t="shared" si="148" ref="C536:N536">SUM(C537:C539)</f>
        <v>0</v>
      </c>
      <c r="D536" s="59">
        <f t="shared" si="148"/>
        <v>0</v>
      </c>
      <c r="E536" s="59">
        <f t="shared" si="148"/>
        <v>0</v>
      </c>
      <c r="F536" s="59">
        <f t="shared" si="148"/>
        <v>7</v>
      </c>
      <c r="G536" s="59">
        <f t="shared" si="148"/>
        <v>0</v>
      </c>
      <c r="H536" s="59">
        <f t="shared" si="148"/>
        <v>0</v>
      </c>
      <c r="I536" s="59">
        <f t="shared" si="148"/>
        <v>0</v>
      </c>
      <c r="J536" s="59">
        <f t="shared" si="148"/>
        <v>7</v>
      </c>
      <c r="K536" s="59">
        <f t="shared" si="148"/>
        <v>3</v>
      </c>
      <c r="L536" s="59">
        <f t="shared" si="148"/>
        <v>4</v>
      </c>
      <c r="M536" s="59">
        <f t="shared" si="148"/>
        <v>0</v>
      </c>
      <c r="N536" s="59">
        <f t="shared" si="148"/>
        <v>0</v>
      </c>
      <c r="O536" s="59"/>
    </row>
    <row r="537" spans="1:15" s="37" customFormat="1" ht="19.5" customHeight="1">
      <c r="A537" s="27" t="s">
        <v>743</v>
      </c>
      <c r="B537" s="59"/>
      <c r="C537" s="59"/>
      <c r="D537" s="59"/>
      <c r="E537" s="59"/>
      <c r="F537" s="59">
        <v>5</v>
      </c>
      <c r="G537" s="59"/>
      <c r="H537" s="59"/>
      <c r="I537" s="59"/>
      <c r="J537" s="59">
        <f>SUM(K537:N537)</f>
        <v>5</v>
      </c>
      <c r="K537" s="59">
        <v>1</v>
      </c>
      <c r="L537" s="59">
        <v>4</v>
      </c>
      <c r="M537" s="59"/>
      <c r="N537" s="59"/>
      <c r="O537" s="59"/>
    </row>
    <row r="538" spans="1:15" s="37" customFormat="1" ht="19.5" customHeight="1">
      <c r="A538" s="27" t="s">
        <v>744</v>
      </c>
      <c r="B538" s="59"/>
      <c r="C538" s="59"/>
      <c r="D538" s="59"/>
      <c r="E538" s="59"/>
      <c r="F538" s="59">
        <v>1</v>
      </c>
      <c r="G538" s="59"/>
      <c r="H538" s="59"/>
      <c r="I538" s="59"/>
      <c r="J538" s="59">
        <f>SUM(K538:N538)</f>
        <v>1</v>
      </c>
      <c r="K538" s="59">
        <v>1</v>
      </c>
      <c r="L538" s="59"/>
      <c r="M538" s="59"/>
      <c r="N538" s="59"/>
      <c r="O538" s="59"/>
    </row>
    <row r="539" spans="1:15" s="37" customFormat="1" ht="19.5" customHeight="1">
      <c r="A539" s="27" t="s">
        <v>745</v>
      </c>
      <c r="B539" s="59"/>
      <c r="C539" s="59"/>
      <c r="D539" s="59"/>
      <c r="E539" s="59"/>
      <c r="F539" s="59">
        <v>1</v>
      </c>
      <c r="G539" s="59"/>
      <c r="H539" s="59"/>
      <c r="I539" s="59"/>
      <c r="J539" s="59">
        <f>SUM(K539:N539)</f>
        <v>1</v>
      </c>
      <c r="K539" s="59">
        <v>1</v>
      </c>
      <c r="L539" s="59"/>
      <c r="M539" s="59"/>
      <c r="N539" s="59"/>
      <c r="O539" s="59"/>
    </row>
    <row r="540" spans="1:15" s="37" customFormat="1" ht="19.5" customHeight="1">
      <c r="A540" s="27" t="s">
        <v>746</v>
      </c>
      <c r="B540" s="59">
        <f>SUM(B541:B544)</f>
        <v>0</v>
      </c>
      <c r="C540" s="59">
        <f aca="true" t="shared" si="149" ref="C540:N540">SUM(C541:C544)</f>
        <v>0</v>
      </c>
      <c r="D540" s="59">
        <f t="shared" si="149"/>
        <v>0</v>
      </c>
      <c r="E540" s="59">
        <f t="shared" si="149"/>
        <v>0</v>
      </c>
      <c r="F540" s="59">
        <f t="shared" si="149"/>
        <v>10.5</v>
      </c>
      <c r="G540" s="59">
        <f t="shared" si="149"/>
        <v>0</v>
      </c>
      <c r="H540" s="59">
        <f t="shared" si="149"/>
        <v>0</v>
      </c>
      <c r="I540" s="59">
        <f t="shared" si="149"/>
        <v>0</v>
      </c>
      <c r="J540" s="59">
        <f t="shared" si="149"/>
        <v>10.5</v>
      </c>
      <c r="K540" s="59">
        <f t="shared" si="149"/>
        <v>10.5</v>
      </c>
      <c r="L540" s="59">
        <f t="shared" si="149"/>
        <v>0</v>
      </c>
      <c r="M540" s="59">
        <f t="shared" si="149"/>
        <v>0</v>
      </c>
      <c r="N540" s="59">
        <f t="shared" si="149"/>
        <v>0</v>
      </c>
      <c r="O540" s="59"/>
    </row>
    <row r="541" spans="1:15" s="37" customFormat="1" ht="19.5" customHeight="1">
      <c r="A541" s="27" t="s">
        <v>747</v>
      </c>
      <c r="B541" s="59"/>
      <c r="C541" s="59"/>
      <c r="D541" s="59"/>
      <c r="E541" s="59"/>
      <c r="F541" s="59">
        <v>2</v>
      </c>
      <c r="G541" s="59"/>
      <c r="H541" s="59"/>
      <c r="I541" s="59"/>
      <c r="J541" s="59">
        <f>SUM(K541:N541)</f>
        <v>2</v>
      </c>
      <c r="K541" s="59">
        <v>2</v>
      </c>
      <c r="L541" s="59"/>
      <c r="M541" s="59"/>
      <c r="N541" s="59"/>
      <c r="O541" s="59"/>
    </row>
    <row r="542" spans="1:15" s="37" customFormat="1" ht="19.5" customHeight="1">
      <c r="A542" s="27" t="s">
        <v>748</v>
      </c>
      <c r="B542" s="59"/>
      <c r="C542" s="59"/>
      <c r="D542" s="59"/>
      <c r="E542" s="59"/>
      <c r="F542" s="59">
        <v>6</v>
      </c>
      <c r="G542" s="59"/>
      <c r="H542" s="59"/>
      <c r="I542" s="59"/>
      <c r="J542" s="59">
        <f>SUM(K542:N542)</f>
        <v>6</v>
      </c>
      <c r="K542" s="59">
        <v>6</v>
      </c>
      <c r="L542" s="59"/>
      <c r="M542" s="59"/>
      <c r="N542" s="59"/>
      <c r="O542" s="59"/>
    </row>
    <row r="543" spans="1:15" s="37" customFormat="1" ht="19.5" customHeight="1">
      <c r="A543" s="27" t="s">
        <v>749</v>
      </c>
      <c r="B543" s="59"/>
      <c r="C543" s="59"/>
      <c r="D543" s="59"/>
      <c r="E543" s="59"/>
      <c r="F543" s="59">
        <v>1.5</v>
      </c>
      <c r="G543" s="59"/>
      <c r="H543" s="59"/>
      <c r="I543" s="59"/>
      <c r="J543" s="59">
        <f>SUM(K543:N543)</f>
        <v>1.5</v>
      </c>
      <c r="K543" s="59">
        <v>1.5</v>
      </c>
      <c r="L543" s="59"/>
      <c r="M543" s="59"/>
      <c r="N543" s="59"/>
      <c r="O543" s="59"/>
    </row>
    <row r="544" spans="1:15" s="37" customFormat="1" ht="19.5" customHeight="1">
      <c r="A544" s="27" t="s">
        <v>750</v>
      </c>
      <c r="B544" s="59"/>
      <c r="C544" s="59"/>
      <c r="D544" s="59"/>
      <c r="E544" s="59"/>
      <c r="F544" s="59">
        <v>1</v>
      </c>
      <c r="G544" s="59"/>
      <c r="H544" s="59"/>
      <c r="I544" s="59"/>
      <c r="J544" s="59">
        <f>SUM(K544:N544)</f>
        <v>1</v>
      </c>
      <c r="K544" s="59">
        <v>1</v>
      </c>
      <c r="L544" s="59"/>
      <c r="M544" s="59"/>
      <c r="N544" s="59"/>
      <c r="O544" s="59"/>
    </row>
    <row r="545" spans="1:15" s="37" customFormat="1" ht="19.5" customHeight="1">
      <c r="A545" s="27" t="s">
        <v>751</v>
      </c>
      <c r="B545" s="59">
        <f>SUM(B546:B547)</f>
        <v>0</v>
      </c>
      <c r="C545" s="59">
        <f aca="true" t="shared" si="150" ref="C545:N545">SUM(C546:C547)</f>
        <v>0</v>
      </c>
      <c r="D545" s="59">
        <f t="shared" si="150"/>
        <v>0</v>
      </c>
      <c r="E545" s="59">
        <f t="shared" si="150"/>
        <v>0</v>
      </c>
      <c r="F545" s="59">
        <f t="shared" si="150"/>
        <v>6</v>
      </c>
      <c r="G545" s="59">
        <f t="shared" si="150"/>
        <v>0</v>
      </c>
      <c r="H545" s="59">
        <f t="shared" si="150"/>
        <v>0</v>
      </c>
      <c r="I545" s="59">
        <f t="shared" si="150"/>
        <v>0</v>
      </c>
      <c r="J545" s="59">
        <f t="shared" si="150"/>
        <v>6</v>
      </c>
      <c r="K545" s="59">
        <f t="shared" si="150"/>
        <v>6</v>
      </c>
      <c r="L545" s="59">
        <f t="shared" si="150"/>
        <v>0</v>
      </c>
      <c r="M545" s="59">
        <f t="shared" si="150"/>
        <v>0</v>
      </c>
      <c r="N545" s="59">
        <f t="shared" si="150"/>
        <v>0</v>
      </c>
      <c r="O545" s="59"/>
    </row>
    <row r="546" spans="1:15" s="37" customFormat="1" ht="19.5" customHeight="1">
      <c r="A546" s="27" t="s">
        <v>752</v>
      </c>
      <c r="B546" s="59"/>
      <c r="C546" s="59"/>
      <c r="D546" s="59"/>
      <c r="E546" s="59"/>
      <c r="F546" s="59">
        <v>2</v>
      </c>
      <c r="G546" s="59"/>
      <c r="H546" s="59"/>
      <c r="I546" s="59"/>
      <c r="J546" s="59">
        <f>SUM(K546:N546)</f>
        <v>2</v>
      </c>
      <c r="K546" s="59">
        <v>2</v>
      </c>
      <c r="L546" s="59"/>
      <c r="M546" s="59"/>
      <c r="N546" s="59"/>
      <c r="O546" s="59"/>
    </row>
    <row r="547" spans="1:15" s="37" customFormat="1" ht="19.5" customHeight="1">
      <c r="A547" s="27" t="s">
        <v>753</v>
      </c>
      <c r="B547" s="59"/>
      <c r="C547" s="59"/>
      <c r="D547" s="59"/>
      <c r="E547" s="59"/>
      <c r="F547" s="59">
        <v>4</v>
      </c>
      <c r="G547" s="59"/>
      <c r="H547" s="59"/>
      <c r="I547" s="59"/>
      <c r="J547" s="59">
        <f>SUM(K547:N547)</f>
        <v>4</v>
      </c>
      <c r="K547" s="59">
        <v>4</v>
      </c>
      <c r="L547" s="59"/>
      <c r="M547" s="59"/>
      <c r="N547" s="59"/>
      <c r="O547" s="59"/>
    </row>
    <row r="548" spans="1:15" s="37" customFormat="1" ht="19.5" customHeight="1">
      <c r="A548" s="70" t="s">
        <v>754</v>
      </c>
      <c r="B548" s="59">
        <f>SUM(B549:B550)</f>
        <v>0</v>
      </c>
      <c r="C548" s="59">
        <f aca="true" t="shared" si="151" ref="C548:N548">SUM(C549:C550)</f>
        <v>0</v>
      </c>
      <c r="D548" s="59">
        <f t="shared" si="151"/>
        <v>0</v>
      </c>
      <c r="E548" s="59">
        <f t="shared" si="151"/>
        <v>0</v>
      </c>
      <c r="F548" s="59">
        <f t="shared" si="151"/>
        <v>303.5</v>
      </c>
      <c r="G548" s="59">
        <f t="shared" si="151"/>
        <v>0</v>
      </c>
      <c r="H548" s="59">
        <f t="shared" si="151"/>
        <v>0</v>
      </c>
      <c r="I548" s="59">
        <f t="shared" si="151"/>
        <v>0</v>
      </c>
      <c r="J548" s="59">
        <f t="shared" si="151"/>
        <v>303.5</v>
      </c>
      <c r="K548" s="59">
        <f t="shared" si="151"/>
        <v>303.5</v>
      </c>
      <c r="L548" s="59">
        <f t="shared" si="151"/>
        <v>0</v>
      </c>
      <c r="M548" s="59">
        <f t="shared" si="151"/>
        <v>0</v>
      </c>
      <c r="N548" s="59">
        <f t="shared" si="151"/>
        <v>0</v>
      </c>
      <c r="O548" s="59"/>
    </row>
    <row r="549" spans="1:15" s="37" customFormat="1" ht="19.5" customHeight="1">
      <c r="A549" s="27" t="s">
        <v>755</v>
      </c>
      <c r="B549" s="59"/>
      <c r="C549" s="59"/>
      <c r="D549" s="59"/>
      <c r="E549" s="59"/>
      <c r="F549" s="59">
        <v>300</v>
      </c>
      <c r="G549" s="59"/>
      <c r="H549" s="59"/>
      <c r="I549" s="59"/>
      <c r="J549" s="59">
        <f>SUM(K549:N549)</f>
        <v>300</v>
      </c>
      <c r="K549" s="59">
        <v>300</v>
      </c>
      <c r="L549" s="59"/>
      <c r="M549" s="59"/>
      <c r="N549" s="59"/>
      <c r="O549" s="59"/>
    </row>
    <row r="550" spans="1:15" s="37" customFormat="1" ht="19.5" customHeight="1">
      <c r="A550" s="27" t="s">
        <v>756</v>
      </c>
      <c r="B550" s="59"/>
      <c r="C550" s="59"/>
      <c r="D550" s="59"/>
      <c r="E550" s="59"/>
      <c r="F550" s="59">
        <v>3.5</v>
      </c>
      <c r="G550" s="59"/>
      <c r="H550" s="59"/>
      <c r="I550" s="59"/>
      <c r="J550" s="59">
        <f>SUM(K550:N550)</f>
        <v>3.5</v>
      </c>
      <c r="K550" s="59">
        <v>3.5</v>
      </c>
      <c r="L550" s="59"/>
      <c r="M550" s="59"/>
      <c r="N550" s="59"/>
      <c r="O550" s="59"/>
    </row>
    <row r="551" spans="1:15" s="37" customFormat="1" ht="19.5" customHeight="1">
      <c r="A551" s="57" t="s">
        <v>757</v>
      </c>
      <c r="B551" s="59"/>
      <c r="C551" s="59"/>
      <c r="D551" s="59"/>
      <c r="E551" s="59"/>
      <c r="F551" s="59">
        <v>263.2</v>
      </c>
      <c r="G551" s="59"/>
      <c r="H551" s="59"/>
      <c r="I551" s="59"/>
      <c r="J551" s="59">
        <f>SUM(K551:N551)</f>
        <v>263.2</v>
      </c>
      <c r="K551" s="59">
        <v>263.2</v>
      </c>
      <c r="L551" s="59"/>
      <c r="M551" s="59"/>
      <c r="N551" s="59"/>
      <c r="O551" s="59"/>
    </row>
    <row r="553" spans="1:15" s="37" customFormat="1" ht="1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</row>
    <row r="554" spans="1:15" s="37" customFormat="1" ht="1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</row>
    <row r="555" spans="1:15" s="37" customFormat="1" ht="1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</row>
    <row r="556" spans="1:15" s="37" customFormat="1" ht="1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</row>
    <row r="557" spans="1:15" s="37" customFormat="1" ht="1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</row>
    <row r="558" spans="1:15" s="37" customFormat="1" ht="1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</row>
    <row r="559" spans="1:15" s="37" customFormat="1" ht="1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</row>
    <row r="560" spans="1:15" s="37" customFormat="1" ht="1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</row>
    <row r="561" spans="1:15" s="37" customFormat="1" ht="1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</row>
    <row r="562" spans="1:15" s="37" customFormat="1" ht="1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</row>
    <row r="563" spans="1:15" s="37" customFormat="1" ht="1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</row>
    <row r="564" spans="1:15" s="37" customFormat="1" ht="1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</row>
    <row r="565" spans="1:15" s="37" customFormat="1" ht="1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</row>
    <row r="566" spans="1:15" s="37" customFormat="1" ht="1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</row>
  </sheetData>
  <sheetProtection/>
  <mergeCells count="18">
    <mergeCell ref="A2:O2"/>
    <mergeCell ref="B4:D4"/>
    <mergeCell ref="G4:I4"/>
    <mergeCell ref="K4:M4"/>
    <mergeCell ref="B5:C5"/>
    <mergeCell ref="A4:A6"/>
    <mergeCell ref="D5:D6"/>
    <mergeCell ref="E4:E6"/>
    <mergeCell ref="F4:F6"/>
    <mergeCell ref="G5:G6"/>
    <mergeCell ref="H5:H6"/>
    <mergeCell ref="I5:I6"/>
    <mergeCell ref="J4:J6"/>
    <mergeCell ref="K5:K6"/>
    <mergeCell ref="L5:L6"/>
    <mergeCell ref="M5:M6"/>
    <mergeCell ref="N5:N6"/>
    <mergeCell ref="O4:O6"/>
  </mergeCells>
  <printOptions horizontalCentered="1"/>
  <pageMargins left="0.39" right="0.39" top="0.75" bottom="0.59" header="0.51" footer="0"/>
  <pageSetup fitToHeight="0" horizontalDpi="600" verticalDpi="600" orientation="landscape" paperSize="9" scale="90"/>
  <headerFooter alignWithMargins="0">
    <oddFooter>&amp;C第 &amp;P 页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workbookViewId="0" topLeftCell="A1">
      <selection activeCell="H21" sqref="H21"/>
    </sheetView>
  </sheetViews>
  <sheetFormatPr defaultColWidth="9.00390625" defaultRowHeight="14.25"/>
  <sheetData>
    <row r="1" ht="14.25">
      <c r="A1" t="s">
        <v>758</v>
      </c>
    </row>
    <row r="2" spans="1:16" ht="22.5">
      <c r="A2" s="20" t="s">
        <v>759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ht="20.25">
      <c r="A3" s="21"/>
    </row>
    <row r="4" spans="1:16" ht="14.25">
      <c r="A4" s="22"/>
      <c r="P4" t="s">
        <v>760</v>
      </c>
    </row>
    <row r="5" spans="1:16" ht="22.5">
      <c r="A5" s="23" t="s">
        <v>761</v>
      </c>
      <c r="B5" s="23" t="s">
        <v>762</v>
      </c>
      <c r="C5" s="23" t="s">
        <v>763</v>
      </c>
      <c r="D5" s="23" t="s">
        <v>764</v>
      </c>
      <c r="E5" s="23" t="s">
        <v>765</v>
      </c>
      <c r="F5" s="23" t="s">
        <v>766</v>
      </c>
      <c r="G5" s="23" t="s">
        <v>767</v>
      </c>
      <c r="H5" s="23" t="s">
        <v>768</v>
      </c>
      <c r="I5" s="23" t="s">
        <v>166</v>
      </c>
      <c r="J5" s="23" t="s">
        <v>769</v>
      </c>
      <c r="K5" s="23" t="s">
        <v>770</v>
      </c>
      <c r="L5" s="23" t="s">
        <v>771</v>
      </c>
      <c r="M5" s="23" t="s">
        <v>772</v>
      </c>
      <c r="N5" s="23" t="s">
        <v>773</v>
      </c>
      <c r="O5" s="23" t="s">
        <v>774</v>
      </c>
      <c r="P5" s="23" t="s">
        <v>775</v>
      </c>
    </row>
    <row r="6" spans="1:16" ht="24">
      <c r="A6" s="24" t="s">
        <v>776</v>
      </c>
      <c r="B6" s="25" t="s">
        <v>777</v>
      </c>
      <c r="C6" s="26" t="s">
        <v>778</v>
      </c>
      <c r="D6" s="27" t="s">
        <v>779</v>
      </c>
      <c r="E6" s="23" t="s">
        <v>780</v>
      </c>
      <c r="F6" s="28">
        <v>8</v>
      </c>
      <c r="G6" s="29" t="s">
        <v>781</v>
      </c>
      <c r="H6" s="29">
        <v>5000</v>
      </c>
      <c r="I6" s="29">
        <v>40000</v>
      </c>
      <c r="J6" s="23"/>
      <c r="K6" s="23"/>
      <c r="L6" s="23"/>
      <c r="M6" s="23"/>
      <c r="N6" s="29">
        <v>40000</v>
      </c>
      <c r="O6" s="23"/>
      <c r="P6" s="23"/>
    </row>
    <row r="7" spans="1:16" ht="24">
      <c r="A7" s="24" t="s">
        <v>776</v>
      </c>
      <c r="B7" s="25" t="s">
        <v>777</v>
      </c>
      <c r="C7" s="26" t="s">
        <v>782</v>
      </c>
      <c r="D7" s="27" t="s">
        <v>783</v>
      </c>
      <c r="E7" s="30" t="s">
        <v>780</v>
      </c>
      <c r="F7" s="28">
        <v>4</v>
      </c>
      <c r="G7" s="31" t="s">
        <v>781</v>
      </c>
      <c r="H7" s="31">
        <v>5400</v>
      </c>
      <c r="I7" s="31">
        <v>21600</v>
      </c>
      <c r="J7" s="34"/>
      <c r="K7" s="34"/>
      <c r="L7" s="34"/>
      <c r="M7" s="34"/>
      <c r="N7" s="31">
        <v>21600</v>
      </c>
      <c r="O7" s="34"/>
      <c r="P7" s="34"/>
    </row>
    <row r="8" spans="1:16" ht="24">
      <c r="A8" s="24" t="s">
        <v>776</v>
      </c>
      <c r="B8" s="25" t="s">
        <v>777</v>
      </c>
      <c r="C8" s="26" t="s">
        <v>784</v>
      </c>
      <c r="D8" s="27" t="s">
        <v>783</v>
      </c>
      <c r="E8" s="30" t="s">
        <v>780</v>
      </c>
      <c r="F8" s="28">
        <v>3</v>
      </c>
      <c r="G8" s="31" t="s">
        <v>781</v>
      </c>
      <c r="H8" s="31">
        <v>2310</v>
      </c>
      <c r="I8" s="31">
        <v>6930</v>
      </c>
      <c r="J8" s="34"/>
      <c r="K8" s="34"/>
      <c r="L8" s="34"/>
      <c r="M8" s="34"/>
      <c r="N8" s="31">
        <v>6930</v>
      </c>
      <c r="O8" s="34"/>
      <c r="P8" s="34"/>
    </row>
    <row r="9" spans="1:16" ht="24">
      <c r="A9" s="24" t="s">
        <v>776</v>
      </c>
      <c r="B9" s="25" t="s">
        <v>777</v>
      </c>
      <c r="C9" s="26" t="s">
        <v>785</v>
      </c>
      <c r="D9" s="27" t="s">
        <v>786</v>
      </c>
      <c r="E9" s="30" t="s">
        <v>780</v>
      </c>
      <c r="F9" s="28">
        <v>3</v>
      </c>
      <c r="G9" s="31" t="s">
        <v>781</v>
      </c>
      <c r="H9" s="31">
        <v>836</v>
      </c>
      <c r="I9" s="31">
        <v>2508</v>
      </c>
      <c r="J9" s="34"/>
      <c r="K9" s="34"/>
      <c r="L9" s="34"/>
      <c r="M9" s="34"/>
      <c r="N9" s="31">
        <v>2508</v>
      </c>
      <c r="O9" s="34"/>
      <c r="P9" s="34"/>
    </row>
    <row r="10" spans="1:16" ht="24">
      <c r="A10" s="24" t="s">
        <v>776</v>
      </c>
      <c r="B10" s="25" t="s">
        <v>777</v>
      </c>
      <c r="C10" s="26" t="s">
        <v>787</v>
      </c>
      <c r="D10" s="27" t="s">
        <v>788</v>
      </c>
      <c r="E10" s="30" t="s">
        <v>780</v>
      </c>
      <c r="F10" s="28">
        <v>2</v>
      </c>
      <c r="G10" s="31" t="s">
        <v>781</v>
      </c>
      <c r="H10" s="31">
        <v>1123</v>
      </c>
      <c r="I10" s="31">
        <v>2246</v>
      </c>
      <c r="J10" s="34"/>
      <c r="K10" s="34"/>
      <c r="L10" s="34"/>
      <c r="M10" s="34"/>
      <c r="N10" s="31">
        <v>2246</v>
      </c>
      <c r="O10" s="34"/>
      <c r="P10" s="34"/>
    </row>
    <row r="11" spans="1:16" ht="14.25">
      <c r="A11" s="31"/>
      <c r="B11" s="32"/>
      <c r="C11" s="31"/>
      <c r="D11" s="31"/>
      <c r="E11" s="30"/>
      <c r="F11" s="31"/>
      <c r="G11" s="31"/>
      <c r="H11" s="31"/>
      <c r="I11" s="34"/>
      <c r="J11" s="34"/>
      <c r="K11" s="34"/>
      <c r="L11" s="34"/>
      <c r="M11" s="34"/>
      <c r="N11" s="34"/>
      <c r="O11" s="34"/>
      <c r="P11" s="34"/>
    </row>
    <row r="12" spans="1:16" ht="14.25">
      <c r="A12" s="31"/>
      <c r="B12" s="32"/>
      <c r="C12" s="31"/>
      <c r="D12" s="31"/>
      <c r="E12" s="30"/>
      <c r="F12" s="31"/>
      <c r="G12" s="31"/>
      <c r="H12" s="31"/>
      <c r="I12" s="34"/>
      <c r="J12" s="34"/>
      <c r="K12" s="34"/>
      <c r="L12" s="34"/>
      <c r="M12" s="34"/>
      <c r="N12" s="34"/>
      <c r="O12" s="34"/>
      <c r="P12" s="34"/>
    </row>
    <row r="13" spans="1:16" ht="14.25">
      <c r="A13" s="31"/>
      <c r="B13" s="33"/>
      <c r="C13" s="31"/>
      <c r="D13" s="31"/>
      <c r="E13" s="30"/>
      <c r="F13" s="31"/>
      <c r="G13" s="31"/>
      <c r="H13" s="31"/>
      <c r="I13" s="34"/>
      <c r="J13" s="34"/>
      <c r="K13" s="34"/>
      <c r="L13" s="34"/>
      <c r="M13" s="34"/>
      <c r="N13" s="34"/>
      <c r="O13" s="34"/>
      <c r="P13" s="34"/>
    </row>
    <row r="14" spans="1:16" ht="14.25">
      <c r="A14" s="31"/>
      <c r="B14" s="32"/>
      <c r="C14" s="31"/>
      <c r="D14" s="31"/>
      <c r="E14" s="30"/>
      <c r="F14" s="31"/>
      <c r="G14" s="31"/>
      <c r="H14" s="31"/>
      <c r="I14" s="34"/>
      <c r="J14" s="34"/>
      <c r="K14" s="34"/>
      <c r="L14" s="34"/>
      <c r="M14" s="34"/>
      <c r="N14" s="34"/>
      <c r="O14" s="34"/>
      <c r="P14" s="34"/>
    </row>
    <row r="15" spans="1:16" ht="14.25">
      <c r="A15" s="31"/>
      <c r="B15" s="32"/>
      <c r="C15" s="31"/>
      <c r="D15" s="31"/>
      <c r="E15" s="30"/>
      <c r="F15" s="31"/>
      <c r="G15" s="31"/>
      <c r="H15" s="31"/>
      <c r="I15" s="34"/>
      <c r="J15" s="34"/>
      <c r="K15" s="34"/>
      <c r="L15" s="34"/>
      <c r="M15" s="34"/>
      <c r="N15" s="34"/>
      <c r="O15" s="34"/>
      <c r="P15" s="34"/>
    </row>
  </sheetData>
  <sheetProtection/>
  <mergeCells count="1">
    <mergeCell ref="A2:P2"/>
  </mergeCells>
  <printOptions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workbookViewId="0" topLeftCell="A1">
      <selection activeCell="S10" sqref="S10"/>
    </sheetView>
  </sheetViews>
  <sheetFormatPr defaultColWidth="9.00390625" defaultRowHeight="14.25"/>
  <cols>
    <col min="1" max="1" width="10.875" style="1" customWidth="1"/>
    <col min="2" max="3" width="5.625" style="1" customWidth="1"/>
    <col min="4" max="4" width="6.875" style="1" customWidth="1"/>
    <col min="5" max="19" width="5.625" style="1" customWidth="1"/>
    <col min="20" max="20" width="7.25390625" style="1" customWidth="1"/>
    <col min="21" max="28" width="5.625" style="1" customWidth="1"/>
    <col min="29" max="29" width="7.00390625" style="1" customWidth="1"/>
    <col min="30" max="16384" width="9.00390625" style="1" customWidth="1"/>
  </cols>
  <sheetData>
    <row r="1" ht="14.25">
      <c r="A1" t="s">
        <v>789</v>
      </c>
    </row>
    <row r="2" spans="1:29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34.5" customHeight="1">
      <c r="A3" s="3" t="s">
        <v>790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32.25" customHeight="1">
      <c r="A4" s="4" t="s">
        <v>791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7" t="s">
        <v>3</v>
      </c>
    </row>
    <row r="5" spans="1:29" ht="28.5" customHeight="1">
      <c r="A5" s="7" t="s">
        <v>792</v>
      </c>
      <c r="B5" s="7" t="s">
        <v>793</v>
      </c>
      <c r="C5" s="7"/>
      <c r="D5" s="7"/>
      <c r="E5" s="7"/>
      <c r="F5" s="7" t="s">
        <v>794</v>
      </c>
      <c r="G5" s="7"/>
      <c r="H5" s="7"/>
      <c r="I5" s="7"/>
      <c r="J5" s="7"/>
      <c r="K5" s="7"/>
      <c r="L5" s="7"/>
      <c r="M5" s="7" t="s">
        <v>795</v>
      </c>
      <c r="N5" s="7"/>
      <c r="O5" s="7"/>
      <c r="P5" s="7"/>
      <c r="Q5" s="7" t="s">
        <v>796</v>
      </c>
      <c r="R5" s="7"/>
      <c r="S5" s="7"/>
      <c r="T5" s="7"/>
      <c r="U5" s="7"/>
      <c r="V5" s="14" t="s">
        <v>797</v>
      </c>
      <c r="W5" s="15"/>
      <c r="X5" s="14" t="s">
        <v>798</v>
      </c>
      <c r="Y5" s="15"/>
      <c r="Z5" s="14" t="s">
        <v>799</v>
      </c>
      <c r="AA5" s="18"/>
      <c r="AB5" s="15"/>
      <c r="AC5" s="7" t="s">
        <v>800</v>
      </c>
    </row>
    <row r="6" spans="1:29" ht="14.25" customHeight="1">
      <c r="A6" s="7"/>
      <c r="B6" s="7" t="s">
        <v>5</v>
      </c>
      <c r="C6" s="7" t="s">
        <v>7</v>
      </c>
      <c r="D6" s="7" t="s">
        <v>801</v>
      </c>
      <c r="E6" s="7" t="s">
        <v>802</v>
      </c>
      <c r="F6" s="7" t="s">
        <v>5</v>
      </c>
      <c r="G6" s="7" t="s">
        <v>7</v>
      </c>
      <c r="H6" s="8" t="s">
        <v>801</v>
      </c>
      <c r="I6" s="7" t="s">
        <v>54</v>
      </c>
      <c r="J6" s="7"/>
      <c r="K6" s="7" t="s">
        <v>803</v>
      </c>
      <c r="L6" s="7" t="s">
        <v>804</v>
      </c>
      <c r="M6" s="7" t="s">
        <v>5</v>
      </c>
      <c r="N6" s="7" t="s">
        <v>7</v>
      </c>
      <c r="O6" s="7" t="s">
        <v>801</v>
      </c>
      <c r="P6" s="7" t="s">
        <v>802</v>
      </c>
      <c r="Q6" s="7" t="s">
        <v>5</v>
      </c>
      <c r="R6" s="7" t="s">
        <v>7</v>
      </c>
      <c r="S6" s="7" t="s">
        <v>801</v>
      </c>
      <c r="T6" s="7" t="s">
        <v>802</v>
      </c>
      <c r="U6" s="7" t="s">
        <v>805</v>
      </c>
      <c r="V6" s="7" t="s">
        <v>7</v>
      </c>
      <c r="W6" s="7" t="s">
        <v>802</v>
      </c>
      <c r="X6" s="7" t="s">
        <v>7</v>
      </c>
      <c r="Y6" s="7" t="s">
        <v>802</v>
      </c>
      <c r="Z6" s="7" t="s">
        <v>7</v>
      </c>
      <c r="AA6" s="7" t="s">
        <v>802</v>
      </c>
      <c r="AB6" s="7" t="s">
        <v>806</v>
      </c>
      <c r="AC6" s="7"/>
    </row>
    <row r="7" spans="1:29" ht="171" customHeight="1">
      <c r="A7" s="7"/>
      <c r="B7" s="7"/>
      <c r="C7" s="7"/>
      <c r="D7" s="7"/>
      <c r="E7" s="7"/>
      <c r="F7" s="7"/>
      <c r="G7" s="7"/>
      <c r="H7" s="9"/>
      <c r="I7" s="7" t="s">
        <v>807</v>
      </c>
      <c r="J7" s="7" t="s">
        <v>808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11" customHeight="1">
      <c r="A8" s="10" t="s">
        <v>809</v>
      </c>
      <c r="B8" s="11">
        <v>16.8</v>
      </c>
      <c r="C8" s="11">
        <v>16.8</v>
      </c>
      <c r="D8" s="12">
        <f>C8/B8</f>
        <v>1</v>
      </c>
      <c r="E8" s="11">
        <v>16.3</v>
      </c>
      <c r="F8" s="11">
        <v>17.8</v>
      </c>
      <c r="G8" s="11">
        <v>16.8</v>
      </c>
      <c r="H8" s="12">
        <f>G8/F8</f>
        <v>0.9438202247191011</v>
      </c>
      <c r="I8" s="11">
        <v>17.8</v>
      </c>
      <c r="J8" s="11"/>
      <c r="K8" s="11">
        <v>6</v>
      </c>
      <c r="L8" s="11">
        <v>6</v>
      </c>
      <c r="M8" s="11">
        <v>0</v>
      </c>
      <c r="N8" s="11">
        <v>0</v>
      </c>
      <c r="O8" s="12">
        <v>0</v>
      </c>
      <c r="P8" s="11">
        <v>0</v>
      </c>
      <c r="Q8" s="11">
        <f>B8+F8</f>
        <v>34.6</v>
      </c>
      <c r="R8" s="11">
        <f>C8+G8</f>
        <v>33.6</v>
      </c>
      <c r="S8" s="12">
        <f>R8/Q8</f>
        <v>0.9710982658959537</v>
      </c>
      <c r="T8" s="16">
        <f>E8+I8</f>
        <v>34.1</v>
      </c>
      <c r="U8" s="12">
        <f>(T8-Q8)/Q8</f>
        <v>-0.014450867052023121</v>
      </c>
      <c r="V8" s="11">
        <v>6.7</v>
      </c>
      <c r="W8" s="11">
        <v>12.5</v>
      </c>
      <c r="X8" s="11">
        <v>14.4</v>
      </c>
      <c r="Y8" s="11">
        <v>15</v>
      </c>
      <c r="Z8" s="11">
        <f>R8+V8+X8</f>
        <v>54.7</v>
      </c>
      <c r="AA8" s="11">
        <f>T8+W8+Y8</f>
        <v>61.6</v>
      </c>
      <c r="AB8" s="11">
        <f>AA8/Z8-1</f>
        <v>0.1261425959780622</v>
      </c>
      <c r="AC8" s="19"/>
    </row>
    <row r="9" spans="1:29" ht="14.2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6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9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4:20" ht="14.25">
      <c r="D14" s="13"/>
      <c r="H14" s="13"/>
      <c r="O14" s="13"/>
      <c r="S14" s="13"/>
      <c r="T14" s="13"/>
    </row>
    <row r="15" spans="4:20" ht="14.25">
      <c r="D15" s="13"/>
      <c r="H15" s="13"/>
      <c r="O15" s="13"/>
      <c r="S15" s="13"/>
      <c r="T15" s="13"/>
    </row>
    <row r="16" spans="4:20" ht="14.25">
      <c r="D16" s="13"/>
      <c r="H16" s="13"/>
      <c r="O16" s="13"/>
      <c r="S16" s="13"/>
      <c r="T16" s="13"/>
    </row>
    <row r="17" spans="4:20" ht="14.25">
      <c r="D17" s="13"/>
      <c r="H17" s="13"/>
      <c r="O17" s="13"/>
      <c r="S17" s="13"/>
      <c r="T17" s="13"/>
    </row>
    <row r="18" spans="4:20" ht="14.25">
      <c r="D18" s="13"/>
      <c r="H18" s="13"/>
      <c r="O18" s="13"/>
      <c r="S18" s="13"/>
      <c r="T18" s="13"/>
    </row>
    <row r="19" spans="4:20" ht="14.25">
      <c r="D19" s="13"/>
      <c r="H19" s="13"/>
      <c r="O19" s="13"/>
      <c r="S19" s="13"/>
      <c r="T19" s="13"/>
    </row>
    <row r="20" spans="4:20" ht="14.25">
      <c r="D20" s="13"/>
      <c r="H20" s="13"/>
      <c r="O20" s="13"/>
      <c r="S20" s="13"/>
      <c r="T20" s="13"/>
    </row>
    <row r="21" spans="4:20" ht="14.25">
      <c r="D21" s="13"/>
      <c r="H21" s="13"/>
      <c r="O21" s="13"/>
      <c r="S21" s="13"/>
      <c r="T21" s="13"/>
    </row>
    <row r="22" spans="4:20" ht="14.25">
      <c r="D22" s="13"/>
      <c r="H22" s="13"/>
      <c r="O22" s="13"/>
      <c r="S22" s="13"/>
      <c r="T22" s="13"/>
    </row>
    <row r="23" spans="4:20" ht="14.25">
      <c r="D23" s="13"/>
      <c r="H23" s="13"/>
      <c r="O23" s="13"/>
      <c r="S23" s="13"/>
      <c r="T23" s="13"/>
    </row>
    <row r="24" spans="4:20" ht="14.25">
      <c r="D24" s="13"/>
      <c r="H24" s="13"/>
      <c r="O24" s="13"/>
      <c r="S24" s="13"/>
      <c r="T24" s="13"/>
    </row>
    <row r="25" spans="4:20" ht="14.25">
      <c r="D25" s="13"/>
      <c r="H25" s="13"/>
      <c r="O25" s="13"/>
      <c r="S25" s="13"/>
      <c r="T25" s="13"/>
    </row>
    <row r="26" spans="4:8" ht="14.25">
      <c r="D26" s="13"/>
      <c r="H26" s="13"/>
    </row>
  </sheetData>
  <sheetProtection/>
  <mergeCells count="37">
    <mergeCell ref="A3:AC3"/>
    <mergeCell ref="A4:C4"/>
    <mergeCell ref="B5:E5"/>
    <mergeCell ref="F5:L5"/>
    <mergeCell ref="M5:P5"/>
    <mergeCell ref="Q5:U5"/>
    <mergeCell ref="V5:W5"/>
    <mergeCell ref="X5:Y5"/>
    <mergeCell ref="Z5:AB5"/>
    <mergeCell ref="I6:J6"/>
    <mergeCell ref="A5:A7"/>
    <mergeCell ref="B6:B7"/>
    <mergeCell ref="C6:C7"/>
    <mergeCell ref="D6:D7"/>
    <mergeCell ref="E6:E7"/>
    <mergeCell ref="F6:F7"/>
    <mergeCell ref="G6:G7"/>
    <mergeCell ref="H6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5:AC7"/>
  </mergeCells>
  <printOptions/>
  <pageMargins left="0.71" right="0.71" top="0.75" bottom="0.75" header="0.39" footer="0.31"/>
  <pageSetup fitToHeight="1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hl</cp:lastModifiedBy>
  <cp:lastPrinted>2018-03-13T09:43:05Z</cp:lastPrinted>
  <dcterms:created xsi:type="dcterms:W3CDTF">2007-09-11T08:17:08Z</dcterms:created>
  <dcterms:modified xsi:type="dcterms:W3CDTF">2018-04-10T01:40:08Z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