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80" firstSheet="2" activeTab="5"/>
  </bookViews>
  <sheets>
    <sheet name="2017年基金收入执行表" sheetId="1" r:id="rId1"/>
    <sheet name="2017年基金支出执行表" sheetId="2" r:id="rId2"/>
    <sheet name="2018基金收支总表" sheetId="3" r:id="rId3"/>
    <sheet name="2018年基金收入表" sheetId="4" r:id="rId4"/>
    <sheet name="2018年基金支出预算类级表" sheetId="5" r:id="rId5"/>
    <sheet name="2018年基金支出预算项级表" sheetId="6" r:id="rId6"/>
  </sheets>
  <definedNames>
    <definedName name="_xlnm.Print_Titles" localSheetId="1">'2017年基金支出执行表'!$4:$4</definedName>
    <definedName name="_xlnm.Print_Titles" localSheetId="4">'2018年基金支出预算类级表'!$4:$4</definedName>
    <definedName name="_xlnm.Print_Titles" localSheetId="5">'2018年基金支出预算项级表'!$4:$4</definedName>
  </definedNames>
  <calcPr fullCalcOnLoad="1"/>
</workbook>
</file>

<file path=xl/sharedStrings.xml><?xml version="1.0" encoding="utf-8"?>
<sst xmlns="http://schemas.openxmlformats.org/spreadsheetml/2006/main" count="584" uniqueCount="467">
  <si>
    <t>附表1</t>
  </si>
  <si>
    <t>温岭市2017年政府性基金收入预算执行情况表</t>
  </si>
  <si>
    <t>单位：万元</t>
  </si>
  <si>
    <t>收入项目</t>
  </si>
  <si>
    <t>2016年
调整后         
执行数</t>
  </si>
  <si>
    <t>2017年
年初
预算数</t>
  </si>
  <si>
    <t>2017年
调整后
预算数</t>
  </si>
  <si>
    <t>2017年
执行数</t>
  </si>
  <si>
    <t>完 成
预算%</t>
  </si>
  <si>
    <t>比上年
+、-%</t>
  </si>
  <si>
    <t>备  注</t>
  </si>
  <si>
    <t>政府性基金收入合计：</t>
  </si>
  <si>
    <t>主要是土地出让收入较大幅度增长所致</t>
  </si>
  <si>
    <t xml:space="preserve">   1.新型墙体材料专项基金收入</t>
  </si>
  <si>
    <t>预收款结算转为新墙材基金收入超预期，以及上年收入基数较低所致</t>
  </si>
  <si>
    <t xml:space="preserve">   2.国有土地使用权出让收入</t>
  </si>
  <si>
    <t>主要是原钱江摩托北山厂区收储地块出让收入超预期，以及村留地出让收入较大幅度增长</t>
  </si>
  <si>
    <t xml:space="preserve">   3.国有土地收益基金收入</t>
  </si>
  <si>
    <t>土地出让收入增加，按规定比例计提的土地收益基金相应增加</t>
  </si>
  <si>
    <t xml:space="preserve">   4.农业土地开发资金收入</t>
  </si>
  <si>
    <t>出让土地面积较年初预期较大幅度增加，按出让面积一定标准计提的基金收入相应增加</t>
  </si>
  <si>
    <t xml:space="preserve">   5.城市基础设施配套费收入</t>
  </si>
  <si>
    <t>主要是房地产开发项目增加，按规定标准征收的配套费相应增加所致</t>
  </si>
  <si>
    <t xml:space="preserve">   6.污水处理费收入</t>
  </si>
  <si>
    <t>增幅大，系2017年1月1日开始，污水处理费最低征收标准较大幅度提高所致</t>
  </si>
  <si>
    <t xml:space="preserve">   7.彩票公益金收入</t>
  </si>
  <si>
    <t>彩票销售量增加，地方结算分成收入相应增加所致</t>
  </si>
  <si>
    <t xml:space="preserve">   8.其他政府性基金收入</t>
  </si>
  <si>
    <t>说明：1、经市第十六届人大常委会第6次会议通过，国有土地使用权出让收入调增210000万元，调整后的收入预算变更为447200万元；国有土地收益基金收入预算调增6300万元，调整后的收入预算变更为14400万元。
      2、上述调整后的2017年政府性基金收入预算变更为528190万元（年初311890万元+调增216300万元）。</t>
  </si>
  <si>
    <t>附表2</t>
  </si>
  <si>
    <t>温岭市2017年政府性基金支出预算执行情况表</t>
  </si>
  <si>
    <t>支出项目</t>
  </si>
  <si>
    <t>2016年
调整后
执行数</t>
  </si>
  <si>
    <t>完  成
调整后
预算%</t>
  </si>
  <si>
    <t>比上年
 +、-%</t>
  </si>
  <si>
    <t>说 明</t>
  </si>
  <si>
    <t>政府性基金支出合计：</t>
  </si>
  <si>
    <t>主要是土地出让金支出比上年较大幅度增长所致</t>
  </si>
  <si>
    <t>一、文化体育和传媒支出</t>
  </si>
  <si>
    <t xml:space="preserve">  1、国家电影事业发展专项资金支出</t>
  </si>
  <si>
    <t>专项省补基金支出</t>
  </si>
  <si>
    <t>二、社会保障和就业支出</t>
  </si>
  <si>
    <t xml:space="preserve">  1、大中型水库移民后期扶持基金支出</t>
  </si>
  <si>
    <t xml:space="preserve">  2、小型水库移民扶助基金支出</t>
  </si>
  <si>
    <t>三、城乡社区支出</t>
  </si>
  <si>
    <t xml:space="preserve">  1、国有土地使用权出让收入安排的支出</t>
  </si>
  <si>
    <t>小幅超预算，系土地出让成本和出让收益结算返还支出超预期所致；增幅大，主要是出让收入增加，成本等返还性支出相应增加所致</t>
  </si>
  <si>
    <t xml:space="preserve">  2、国有土地收益基金支出</t>
  </si>
  <si>
    <t>主要是年初支出预算比上年增加，实际支出相应增长所致</t>
  </si>
  <si>
    <t xml:space="preserve">  3、农业土地开发资金支出</t>
  </si>
  <si>
    <t>主要是受农业重大项目上年结转指标支出1036万元的因素影响所致</t>
  </si>
  <si>
    <t xml:space="preserve">  4、城市基础设施配套费安排支出</t>
  </si>
  <si>
    <t>主要是年初支出预算比上年下降，实际支出相应减少所致</t>
  </si>
  <si>
    <t xml:space="preserve">  5、污水处理费安排的支出</t>
  </si>
  <si>
    <t>系个别预算项目不达年初预期致执行率偏低；增幅大，主要是年初支出预算比上年增加1倍，实际支出相应增长所致</t>
  </si>
  <si>
    <t>四、农林水支出</t>
  </si>
  <si>
    <t xml:space="preserve">  1、大中型水库库区基金支出</t>
  </si>
  <si>
    <t>五、资源勘探信息等支出</t>
  </si>
  <si>
    <t xml:space="preserve">  1、新型墙体材料专项基金支出</t>
  </si>
  <si>
    <t>部分项目预算执行率偏低，以及年初支出预算较大幅度减少，执行数相应减少所致</t>
  </si>
  <si>
    <t>六、商业服务业等支出</t>
  </si>
  <si>
    <t xml:space="preserve">  1、旅游发展基金支出</t>
  </si>
  <si>
    <t>七、彩票公益金安排的支出</t>
  </si>
  <si>
    <t>部分项目预算执行率偏低，但年初支出预算比上年有较大幅度增加，实际支出仍然增长</t>
  </si>
  <si>
    <t>八、其他政府性基金支出</t>
  </si>
  <si>
    <t>九、债务付息支出</t>
  </si>
  <si>
    <t>专项债券规模倍增，应承担的专项债券利息支出同步增加</t>
  </si>
  <si>
    <t>十、债务发行费用支出</t>
  </si>
  <si>
    <t>专项债券发行增加，应承担的债券发行费用相应增长</t>
  </si>
  <si>
    <t>附：政府性基金线下调出合计：</t>
  </si>
  <si>
    <t>2017年，调出政府性基金1.2亿元用于地方政府债券（一般债券）到期还本，其中调出出让金0.5亿，调出国有土地收益基金0.7亿。2016年调出出让金1.1亿元用于还本</t>
  </si>
  <si>
    <t xml:space="preserve"> 其中：调出用于地方政府债券（一般债券）线下还本</t>
  </si>
  <si>
    <t>线下支出不计入当年一般公共预算支出（地方财政支出数）</t>
  </si>
  <si>
    <t>说明：1、经市第十六届人大常委会第4次会议通过，调增国有土地使用权出让收入安排的支出预算95000万元；市第十六届人大常委会第6次会议过，调增国有土地使用权出让收入安排的支出预算130246万元、债务付息支出预算269万元、债务发行费用支出预算105万元。调整后的国有土地使用权出让收入安排的支出预算变更为487581万元（年初支出预算262335万元+第1次调增95000万元+第2次调增130246万元），债务付息支出预算变更为4469万元（年初支出预算4200万元+调增269万元），债务发行费用支出预算变更为155万元（年初支出预算50万元+调增105万元）。
      2、上述调整的政府性基金总支出预算变更为601481万元（年初支出预算375861万元+第1次调增95000万元+第2次调增130620万元）。</t>
  </si>
  <si>
    <t>附表3</t>
  </si>
  <si>
    <t>温岭市2018年政府性基金预算收支总表（草案）</t>
  </si>
  <si>
    <t>预算数</t>
  </si>
  <si>
    <t xml:space="preserve"> 一、政府性基金收入小计</t>
  </si>
  <si>
    <t xml:space="preserve">一、政府性基金预算支出合计 </t>
  </si>
  <si>
    <t xml:space="preserve">   （一）新型墙体材料专项基金收入</t>
  </si>
  <si>
    <t>（一）社会保障和就业支出</t>
  </si>
  <si>
    <t xml:space="preserve">   （二）国有土地使用权出让收入</t>
  </si>
  <si>
    <t xml:space="preserve">    1、大中型水库移民后期扶持基金支出</t>
  </si>
  <si>
    <t xml:space="preserve">   （三）国有土地收益基金收入</t>
  </si>
  <si>
    <t xml:space="preserve">    2、小型水库移民扶助基金支出</t>
  </si>
  <si>
    <t xml:space="preserve">   （四）农业土地开发资金收入</t>
  </si>
  <si>
    <t>（二）城乡社区支出</t>
  </si>
  <si>
    <t xml:space="preserve">   （五）城市基础设施配套费收入</t>
  </si>
  <si>
    <t xml:space="preserve">   1、 国有土地使用权出让金收入安排的支出</t>
  </si>
  <si>
    <t xml:space="preserve">   （六）污水处理费收入</t>
  </si>
  <si>
    <t xml:space="preserve">   2、 国有土地收益基金支出</t>
  </si>
  <si>
    <t xml:space="preserve">   （七）彩票公益金收入</t>
  </si>
  <si>
    <t xml:space="preserve">   3、 农业土地开发资金支出</t>
  </si>
  <si>
    <t xml:space="preserve">   （八）其他政府性基金收入</t>
  </si>
  <si>
    <t xml:space="preserve">   4、城市基础设施配套费安排的支出</t>
  </si>
  <si>
    <t xml:space="preserve">   5、污水处理费安排的支出</t>
  </si>
  <si>
    <t>二、预计中央及省基金补助收入</t>
  </si>
  <si>
    <t>（三）农林水支出</t>
  </si>
  <si>
    <t>其中：大中型水库库区基金支出</t>
  </si>
  <si>
    <t>（四）资源勘探信息等支出</t>
  </si>
  <si>
    <t>其中：新型墙体材料专项基金支出</t>
  </si>
  <si>
    <t>（五）彩票公益金支出</t>
  </si>
  <si>
    <t>（六）其他政府性基金支出</t>
  </si>
  <si>
    <t>（七）债务付息支出</t>
  </si>
  <si>
    <t>（八）债务发行费用支出</t>
  </si>
  <si>
    <t>二、基金调出至一般公共预算</t>
  </si>
  <si>
    <t>三、上年基金结转结余（预计）</t>
  </si>
  <si>
    <t>三、预计结转结余</t>
  </si>
  <si>
    <t>总  计</t>
  </si>
  <si>
    <t xml:space="preserve">         总   计</t>
  </si>
  <si>
    <t>附表4</t>
  </si>
  <si>
    <t>温岭市2018年政府性基金收入预算表（草案）</t>
  </si>
  <si>
    <t>2018年
预算数</t>
  </si>
  <si>
    <t>比
执行数
+、-%</t>
  </si>
  <si>
    <t>政府性基金收入预计：</t>
  </si>
  <si>
    <t>主要是国有土地使用权出让收入预期比上年减少所致</t>
  </si>
  <si>
    <t>国务院规定2017年4月1日开始停征新墙材基金</t>
  </si>
  <si>
    <t>根据市镇两级土地出让计划和对土地市场的分析，预期2018年土地出让合同价款收入42亿元，扣除测算调库转入一般公共预算收入、计提国有土地收益基金和农业土地开发资金、上缴省新增费等预计4.5亿元后，作为基金反映的土地出让金收入按37.5亿元编列预算</t>
  </si>
  <si>
    <t>按土地出让金收入的一定比例计提国有土地收益基金</t>
  </si>
  <si>
    <t>预期土地出让面积比上年有所减少</t>
  </si>
  <si>
    <t>按谨慎原则估算编列</t>
  </si>
  <si>
    <t>加强污水处理费征缴力度</t>
  </si>
  <si>
    <t>按谨慎原则估算编列；上年收入基数包含大宗采矿权出让收入1.32亿元的不可比因素</t>
  </si>
  <si>
    <t>附表5</t>
  </si>
  <si>
    <t>温岭市2018政府性基金支出预算表（类级草案）</t>
  </si>
  <si>
    <t>2017
执行数</t>
  </si>
  <si>
    <t>2017年
调整后
执行数</t>
  </si>
  <si>
    <t>比调整后
执行数
+、-%</t>
  </si>
  <si>
    <t>主要是预期土地出让金支出预算同比减少所致</t>
  </si>
  <si>
    <t>专项省补基金支出，没有2018年省补提前告知，年初不编列预算</t>
  </si>
  <si>
    <t>专项省补基金支出，根据2018年省补提前告知额度编列年初预算</t>
  </si>
  <si>
    <t>根据当年收入预期、上年结余和基金使用方向安排支出。收入预期比上年减少，支出预算安排相应减少</t>
  </si>
  <si>
    <t>根据当年收入预期、上年结余和基金使用方向安排支出。上年结余土地收益基金盘活安排增加，致预算增幅较大</t>
  </si>
  <si>
    <t>根据当年收入预期、上年结余和基金使用方向安排。能盘活的历年结余大幅度减少，支出预算相应减少</t>
  </si>
  <si>
    <t xml:space="preserve">  4、城市基础设施配套费安排的支出</t>
  </si>
  <si>
    <t>根据当年收入预期、上年结余和基金使用方向安排支出</t>
  </si>
  <si>
    <t>根据当年收入预期和基金使用方向安排支出。收入预期比上年增加，支出预算相应增加</t>
  </si>
  <si>
    <t xml:space="preserve">  1、新型墙体材料基金支出</t>
  </si>
  <si>
    <t>新墙材基金2017年4月1日开始停征，对应的基金支出预算不再安排</t>
  </si>
  <si>
    <t>根据当年收入预期、历年结余、省补提前告知额度和基金使用方向安排支出。历年结余彩票公益金盘活安排增加，以及省补额度增加，支出预算增幅较大</t>
  </si>
  <si>
    <t>根据当年收入预期、历年结余、省补提前告知额度和基金使用方向安排支出。能盘活的历年结余大幅度减少，支出预算相应减少</t>
  </si>
  <si>
    <t>系根据2017年末地方政府债务（专项债券）额度，以及2018年预计新增额度和相应的利率测算编列基金预算</t>
  </si>
  <si>
    <t>系按上报省厅2018年专项债券委托发行计划，测算我市需分担的专项债券发行费用编列基金预算</t>
  </si>
  <si>
    <t>说明：1、根据财政部规定，地方政府债券通过预算调整安排，不编入年初预算，拟递交市人代会审议的2018年财政总预算收支草案均不包括地方政府债券预期收入和支出。按同口径预算编制要求，2017年政府性基金支出执行数中通过调整预算安排的新增地方政府债券支出9.5亿元，应予同口径调减，以保持上下年度之间预算支出增减幅度计算口径的一致性，其中：城乡社区支出-国有土地使用权出让收入安排的支出科目执行数调减95000万元，变更为440003万元。
      2、上述调整后的2017年政府性基金支出执行数变更为549341万元（调整前644341万元-调减债券支出95000万元）</t>
  </si>
  <si>
    <t>附表6</t>
  </si>
  <si>
    <t>温岭市2018年政府性基金支出预算表（项级草案）</t>
  </si>
  <si>
    <t>2016年执行数</t>
  </si>
  <si>
    <t>2017年预算</t>
  </si>
  <si>
    <t>2017年         执行数</t>
  </si>
  <si>
    <t>比调整后
执行数      
+、－%</t>
  </si>
  <si>
    <t>科目</t>
  </si>
  <si>
    <t>2016年调整后执行数</t>
  </si>
  <si>
    <t>2017年预算数</t>
  </si>
  <si>
    <t>政府性基金预算支出合计</t>
  </si>
  <si>
    <t>科目编码</t>
  </si>
  <si>
    <t>汇总</t>
  </si>
  <si>
    <t xml:space="preserve">  科学技术支出</t>
  </si>
  <si>
    <t>一、文化体育传媒支出</t>
  </si>
  <si>
    <t>专项省补基金</t>
  </si>
  <si>
    <t xml:space="preserve">    国家电影事业发展专项资金支出</t>
  </si>
  <si>
    <r>
      <t>二、</t>
    </r>
    <r>
      <rPr>
        <b/>
        <sz val="10"/>
        <rFont val="方正仿宋简体"/>
        <family val="4"/>
      </rPr>
      <t>社会保障和就业</t>
    </r>
  </si>
  <si>
    <t xml:space="preserve">    核电站乏燃料处理处置基金支出</t>
  </si>
  <si>
    <t xml:space="preserve">  大中型水库移民后期扶持基金支出</t>
  </si>
  <si>
    <t>专项省补基金。根据2018年省补提前告知额度编列预算</t>
  </si>
  <si>
    <t xml:space="preserve">      乏燃料运输</t>
  </si>
  <si>
    <t xml:space="preserve">      移民补助</t>
  </si>
  <si>
    <t xml:space="preserve">      乏燃料离堆贮存</t>
  </si>
  <si>
    <t xml:space="preserve">      基础设施建设和经济发展</t>
  </si>
  <si>
    <t xml:space="preserve">      乏燃料后处理</t>
  </si>
  <si>
    <t xml:space="preserve">      其他大中型水库移民后期扶持基金支出</t>
  </si>
  <si>
    <t xml:space="preserve">      高放废物的处理处置</t>
  </si>
  <si>
    <t xml:space="preserve">  小型水库移民扶助基金支出</t>
  </si>
  <si>
    <t xml:space="preserve">      乏燃料后处理厂的建设、运行、改造和退役</t>
  </si>
  <si>
    <t xml:space="preserve">      其他乏燃料处理处置基金支出</t>
  </si>
  <si>
    <t xml:space="preserve">  文化体育与传媒支出</t>
  </si>
  <si>
    <t xml:space="preserve">      其他小型水库移民扶助基金支出</t>
  </si>
  <si>
    <t xml:space="preserve">    国家电影事业发展专项资金及对应专项债务收入安排的支出</t>
  </si>
  <si>
    <r>
      <t>三、</t>
    </r>
    <r>
      <rPr>
        <b/>
        <sz val="10"/>
        <rFont val="方正仿宋简体"/>
        <family val="4"/>
      </rPr>
      <t>城乡社区事务</t>
    </r>
  </si>
  <si>
    <t xml:space="preserve">      资助国产影片放映</t>
  </si>
  <si>
    <t xml:space="preserve">   国有土地使用权出让收入安排的支出</t>
  </si>
  <si>
    <t xml:space="preserve">      资助城市影院</t>
  </si>
  <si>
    <t xml:space="preserve">      征地和拆迁补偿支出</t>
  </si>
  <si>
    <t xml:space="preserve">      资助少数民族电影译制</t>
  </si>
  <si>
    <t xml:space="preserve">      土地开发支出</t>
  </si>
  <si>
    <t xml:space="preserve">      其他国家电影事业发展专项资金支出</t>
  </si>
  <si>
    <t xml:space="preserve">      城市建设支出</t>
  </si>
  <si>
    <t xml:space="preserve">  社会保障和就业支出</t>
  </si>
  <si>
    <t xml:space="preserve">      农村基础设施建设支出</t>
  </si>
  <si>
    <t xml:space="preserve">    大中型水库移民后期扶持基金支出</t>
  </si>
  <si>
    <t xml:space="preserve">      补助被征地农民支出</t>
  </si>
  <si>
    <t xml:space="preserve">      土地出让业务支出</t>
  </si>
  <si>
    <t xml:space="preserve">      廉租住房支出</t>
  </si>
  <si>
    <t xml:space="preserve">      支付破产或改制企业职工安置费</t>
  </si>
  <si>
    <t xml:space="preserve">      其他国有土地使用权出让收入安排的支出</t>
  </si>
  <si>
    <t xml:space="preserve">    小型水库移民扶助基金及对应专项债务收入安排的支出</t>
  </si>
  <si>
    <t xml:space="preserve">   国有土地收益基金支出</t>
  </si>
  <si>
    <t>盘活结余安排</t>
  </si>
  <si>
    <t xml:space="preserve">   农业土地开发资金支出</t>
  </si>
  <si>
    <t xml:space="preserve">   城市基础设施配套费安排的支出</t>
  </si>
  <si>
    <t xml:space="preserve">      生物质能发电补助</t>
  </si>
  <si>
    <t xml:space="preserve">      城市公共设施</t>
  </si>
  <si>
    <t xml:space="preserve">      其他可再生能源电价附加收入安排的支出</t>
  </si>
  <si>
    <t xml:space="preserve">      城市环境卫生</t>
  </si>
  <si>
    <t xml:space="preserve">    废弃电器电子产品处理基金支出</t>
  </si>
  <si>
    <t xml:space="preserve">      其他城市基础设施配套费安排的支出</t>
  </si>
  <si>
    <t xml:space="preserve">      回收处理费用补贴</t>
  </si>
  <si>
    <t xml:space="preserve">  污水处理费收入安排的支出</t>
  </si>
  <si>
    <t xml:space="preserve">      信息系统建设</t>
  </si>
  <si>
    <t xml:space="preserve">      污水处理设施建设和运营</t>
  </si>
  <si>
    <t xml:space="preserve">      基金征管经费</t>
  </si>
  <si>
    <t xml:space="preserve">      代征手续费</t>
  </si>
  <si>
    <t xml:space="preserve">      其他废弃电器电子产品处理基金支出</t>
  </si>
  <si>
    <t xml:space="preserve">      其他污水处理费安排的支出</t>
  </si>
  <si>
    <t xml:space="preserve">  城乡社区支出</t>
  </si>
  <si>
    <r>
      <t>四、</t>
    </r>
    <r>
      <rPr>
        <b/>
        <sz val="10"/>
        <rFont val="方正仿宋简体"/>
        <family val="4"/>
      </rPr>
      <t>农林水支出</t>
    </r>
  </si>
  <si>
    <t xml:space="preserve">    国有土地使用权出让收入及对应专项债务收入安排的支出</t>
  </si>
  <si>
    <t xml:space="preserve">   大中型水库库区基金支出</t>
  </si>
  <si>
    <t xml:space="preserve">      库区防护工程维护</t>
  </si>
  <si>
    <t xml:space="preserve">      其他大中型水库库区基金支出</t>
  </si>
  <si>
    <r>
      <t>五、</t>
    </r>
    <r>
      <rPr>
        <b/>
        <sz val="10"/>
        <rFont val="方正仿宋简体"/>
        <family val="4"/>
      </rPr>
      <t>资源勘探电力信息等事务</t>
    </r>
  </si>
  <si>
    <t xml:space="preserve">    散装水泥专项资金支出</t>
  </si>
  <si>
    <t xml:space="preserve">      其他散装水泥专项资金支出</t>
  </si>
  <si>
    <t xml:space="preserve">    新型墙体材料专项基金支出</t>
  </si>
  <si>
    <t xml:space="preserve">      技改贴息和补助</t>
  </si>
  <si>
    <t xml:space="preserve">      其他新型墙体材料专项基金支出</t>
  </si>
  <si>
    <t xml:space="preserve">      棚户区改造支出</t>
  </si>
  <si>
    <r>
      <t>六、</t>
    </r>
    <r>
      <rPr>
        <b/>
        <sz val="10"/>
        <rFont val="方正仿宋简体"/>
        <family val="4"/>
      </rPr>
      <t>商业服务业等支出</t>
    </r>
  </si>
  <si>
    <t xml:space="preserve">      公共租赁住房支出</t>
  </si>
  <si>
    <t xml:space="preserve">      地方旅游开发项目补助</t>
  </si>
  <si>
    <t xml:space="preserve">      保障性住房租金补贴</t>
  </si>
  <si>
    <r>
      <t>七、</t>
    </r>
    <r>
      <rPr>
        <b/>
        <sz val="10"/>
        <rFont val="方正仿宋简体"/>
        <family val="4"/>
      </rPr>
      <t>彩票公益金安排的支出</t>
    </r>
  </si>
  <si>
    <t xml:space="preserve">      用于社会福利的彩票公益金支出</t>
  </si>
  <si>
    <t xml:space="preserve">      用于体育事业的彩票公益金支出</t>
  </si>
  <si>
    <t xml:space="preserve">      用于教育事业的彩票公益金支出</t>
  </si>
  <si>
    <t>盘活历年结余安排青少年宫项目</t>
  </si>
  <si>
    <t xml:space="preserve">    城市公用事业附加及对应专项债务收入安排的支出</t>
  </si>
  <si>
    <t xml:space="preserve">      用于残疾人事业的彩票公益金支出</t>
  </si>
  <si>
    <t>盘活历年结余资金</t>
  </si>
  <si>
    <t xml:space="preserve">      用于城乡医疗救助的彩票公益金支出</t>
  </si>
  <si>
    <t xml:space="preserve">      用于其他社会公益事业的彩票公益金支出</t>
  </si>
  <si>
    <t xml:space="preserve">      公有房屋</t>
  </si>
  <si>
    <r>
      <t>八、</t>
    </r>
    <r>
      <rPr>
        <b/>
        <sz val="10"/>
        <rFont val="方正仿宋简体"/>
        <family val="4"/>
      </rPr>
      <t>其他政府性基金支出</t>
    </r>
  </si>
  <si>
    <t xml:space="preserve">      城市防洪</t>
  </si>
  <si>
    <r>
      <t>九、</t>
    </r>
    <r>
      <rPr>
        <b/>
        <sz val="10"/>
        <rFont val="方正仿宋简体"/>
        <family val="4"/>
      </rPr>
      <t>债务付息支出</t>
    </r>
  </si>
  <si>
    <t>根据债券额度和相应利率测算安排</t>
  </si>
  <si>
    <t xml:space="preserve">      其他城市公用事业附加安排的支出</t>
  </si>
  <si>
    <r>
      <t>十、</t>
    </r>
    <r>
      <rPr>
        <b/>
        <sz val="10"/>
        <rFont val="方正仿宋简体"/>
        <family val="4"/>
      </rPr>
      <t>债务发行费用支出</t>
    </r>
  </si>
  <si>
    <t>根据上报债券发行额度和手续费测算安排</t>
  </si>
  <si>
    <t xml:space="preserve">    国有土地收益基金及对应专项债务收入安排的支出</t>
  </si>
  <si>
    <t xml:space="preserve">      其他国有土地收益基金支出</t>
  </si>
  <si>
    <t xml:space="preserve">    农业土地开发资金及对应专项债务收入安排的支出</t>
  </si>
  <si>
    <t xml:space="preserve">    新增建设用地土地有偿使用费及对应专项债务收入安排的支出</t>
  </si>
  <si>
    <t xml:space="preserve">      耕地开发专项支出</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</si>
  <si>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</si>
  <si>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</si>
  <si>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</si>
  <si>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</si>
  <si>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城市基础设施配套费及对应专项债务收入安排的支出</t>
  </si>
  <si>
    <t xml:space="preserve">    污水处理费及对应专项债务收入安排的支出</t>
  </si>
  <si>
    <t xml:space="preserve">  农林水支出</t>
  </si>
  <si>
    <t xml:space="preserve">    新菜地开发建设基金及对应专项债务收入支出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</si>
  <si>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</si>
  <si>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</si>
  <si>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</si>
  <si>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</si>
  <si>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</si>
  <si>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</si>
  <si>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</si>
  <si>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三峡水库库区基金支出</t>
  </si>
  <si>
    <t xml:space="preserve">      库区维护和管理</t>
  </si>
  <si>
    <t xml:space="preserve">      其他三峡水库库区基金支出</t>
  </si>
  <si>
    <t xml:space="preserve">    南水北调工程基金及对应专项债务收入安排的支出</t>
  </si>
  <si>
    <t xml:space="preserve">      南水北调工程建设</t>
  </si>
  <si>
    <t xml:space="preserve">      偿还南水北调工程贷款本息</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</si>
  <si>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</si>
  <si>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</si>
  <si>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</si>
  <si>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</si>
  <si>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</si>
  <si>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</si>
  <si>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</si>
  <si>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</si>
  <si>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</si>
  <si>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</si>
  <si>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</si>
  <si>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</si>
  <si>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</si>
  <si>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</si>
  <si>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</si>
  <si>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</si>
  <si>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</si>
  <si>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</si>
  <si>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</si>
  <si>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</si>
  <si>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</si>
  <si>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</si>
  <si>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</si>
  <si>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</si>
  <si>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</si>
  <si>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</si>
  <si>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</si>
  <si>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</si>
  <si>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</si>
  <si>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</si>
  <si>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</si>
  <si>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</si>
  <si>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</si>
  <si>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</si>
  <si>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</si>
  <si>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</si>
  <si>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</si>
  <si>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</si>
  <si>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</si>
  <si>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</si>
  <si>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</si>
  <si>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</si>
  <si>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</si>
  <si>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</si>
  <si>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</si>
  <si>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</si>
  <si>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</si>
  <si>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</si>
  <si>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</si>
  <si>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</si>
  <si>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</si>
  <si>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新型墙体材料专项基金及对应专项债务收入安排的支出</t>
  </si>
  <si>
    <t xml:space="preserve">      示范项目补贴</t>
  </si>
  <si>
    <t xml:space="preserve">      宣传和培训</t>
  </si>
  <si>
    <t xml:space="preserve">    农网还贷资金支出</t>
  </si>
  <si>
    <t xml:space="preserve">      中央农网还贷资金支出</t>
  </si>
  <si>
    <t xml:space="preserve">      地方农网还贷资金支出</t>
  </si>
  <si>
    <t xml:space="preserve">      其他农网还贷资金支出</t>
  </si>
  <si>
    <t xml:space="preserve">  商业服务业等支出</t>
  </si>
  <si>
    <t xml:space="preserve">    旅游发展基金支出</t>
  </si>
  <si>
    <t xml:space="preserve">      宣传促销</t>
  </si>
  <si>
    <t xml:space="preserve">      行业规划</t>
  </si>
  <si>
    <t xml:space="preserve">      旅游事业补助</t>
  </si>
  <si>
    <t xml:space="preserve">      其他旅游发展基金支出</t>
  </si>
  <si>
    <t xml:space="preserve">  金融支出</t>
  </si>
  <si>
    <t xml:space="preserve">      中央特别国债经营基金支出</t>
  </si>
  <si>
    <t xml:space="preserve">      中央特别国债经营基金财务支出</t>
  </si>
  <si>
    <t xml:space="preserve">  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</si>
  <si>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</si>
  <si>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</si>
  <si>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</si>
  <si>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</si>
  <si>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</si>
  <si>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</si>
  <si>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</si>
  <si>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</si>
  <si>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</si>
  <si>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</si>
  <si>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</si>
  <si>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</si>
  <si>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用于红十字事业的彩票公益金支出</t>
  </si>
  <si>
    <t xml:space="preserve">      用于文化事业的彩票公益金支出</t>
  </si>
  <si>
    <t xml:space="preserve">      用于扶贫的彩票公益金支出</t>
  </si>
  <si>
    <t xml:space="preserve">      用于法律援助的彩票公益金支出</t>
  </si>
  <si>
    <t xml:space="preserve">    烟草企业上缴专项收入安排的支出</t>
  </si>
  <si>
    <t xml:space="preserve">  债务付息支出</t>
  </si>
  <si>
    <t xml:space="preserve">    地方政府专项债务付息支出</t>
  </si>
  <si>
    <t xml:space="preserve">      海南省高等级公路车辆通行附加费债务付息支出</t>
  </si>
  <si>
    <t xml:space="preserve">      港口建设费债务付息支出</t>
  </si>
  <si>
    <t xml:space="preserve">      散装水泥专项资金债务付息支出</t>
  </si>
  <si>
    <t xml:space="preserve">      新型墙体材料专项基金债务付息支出</t>
  </si>
  <si>
    <t xml:space="preserve">      国家电影事业发展专项资金债务付息支出</t>
  </si>
  <si>
    <t xml:space="preserve">      新菜地开发建设基金债务付息支出</t>
  </si>
  <si>
    <t xml:space="preserve">      新增建设用地土地有偿使用费债务付息支出</t>
  </si>
  <si>
    <t xml:space="preserve">      南水北调工程基金债务付息支出</t>
  </si>
  <si>
    <t xml:space="preserve">      城市公用事业附加债务付息支出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</si>
  <si>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</si>
  <si>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</si>
  <si>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</si>
  <si>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</si>
  <si>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</si>
  <si>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</si>
  <si>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</si>
  <si>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</si>
  <si>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</si>
  <si>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</si>
  <si>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其他政府性基金债务付息支出</t>
  </si>
  <si>
    <t xml:space="preserve">  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</si>
  <si>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</si>
  <si>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</si>
  <si>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</si>
  <si>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散装水泥专项资金债务发行费用支出</t>
  </si>
  <si>
    <t xml:space="preserve">      新型墙体材料专项基金债务发行费用支出</t>
  </si>
  <si>
    <t xml:space="preserve">      国家电影事业发展专项资金债务发行费用支出</t>
  </si>
  <si>
    <t xml:space="preserve">      新菜地开发建设基金债务发行费用支出</t>
  </si>
  <si>
    <t xml:space="preserve">      新增建设用地土地有偿使用费债务发行费用支出</t>
  </si>
  <si>
    <t xml:space="preserve">      南水北调工程基金债务发行费用支出</t>
  </si>
  <si>
    <t xml:space="preserve">      城市公用事业附加债务发行费用支出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</si>
  <si>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</si>
  <si>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</si>
  <si>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</si>
  <si>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</si>
  <si>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</si>
  <si>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</si>
  <si>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</si>
  <si>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</si>
  <si>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</si>
  <si>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</si>
  <si>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其他政府性基金债务发行费用支出</t>
  </si>
  <si>
    <t>国有资本经营预算支出合计</t>
  </si>
  <si>
    <t xml:space="preserve">      补充全国社会保障基金</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</si>
  <si>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</si>
  <si>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</si>
  <si>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</si>
  <si>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</si>
  <si>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</si>
  <si>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</si>
  <si>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</si>
  <si>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</si>
  <si>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</si>
  <si>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</si>
  <si>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</si>
  <si>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</si>
  <si>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</si>
  <si>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</si>
  <si>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</si>
  <si>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</si>
  <si>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</si>
  <si>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</si>
  <si>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</si>
  <si>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</si>
  <si>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</si>
  <si>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</si>
  <si>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</si>
  <si>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</si>
  <si>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</si>
  <si>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</si>
  <si>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</si>
  <si>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</si>
  <si>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</si>
  <si>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</si>
  <si>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</si>
  <si>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</si>
  <si>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中央政府境外发行主权债务还本支出</t>
  </si>
  <si>
    <t xml:space="preserve">      中央政府向外国政府借款还本支出</t>
  </si>
  <si>
    <t xml:space="preserve">      中央政府向国际组织借款还本支出</t>
  </si>
  <si>
    <t xml:space="preserve">      中央政府其他国外借款还本支出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</si>
  <si>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</si>
  <si>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</si>
  <si>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</si>
  <si>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</si>
  <si>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</si>
  <si>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</si>
  <si>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</si>
  <si>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港口建设费债务还本支出</t>
  </si>
  <si>
    <t xml:space="preserve">      散装水泥专项资金债务还本支出</t>
  </si>
  <si>
    <t xml:space="preserve">      新型墙体材料专项基金债务还本支出</t>
  </si>
  <si>
    <t xml:space="preserve">      国家电影事业发展专项资金债务还本支出</t>
  </si>
  <si>
    <t xml:space="preserve">      新菜地开发建设基金债务还本支出</t>
  </si>
  <si>
    <t xml:space="preserve">      新增建设用地土地有偿使用费债务还本支出</t>
  </si>
  <si>
    <t xml:space="preserve">      南水北调工程基金债务还本支出</t>
  </si>
  <si>
    <t xml:space="preserve">      城市公用事业附加债务还本支出</t>
  </si>
  <si>
    <t xml:space="preserve">      国有土地使用权出让金债务还本支出</t>
  </si>
  <si>
    <t xml:space="preserve">      国有土地收益基金债务还本支出</t>
  </si>
  <si>
    <t xml:space="preserve">      农业土地开发资金债务还本支出</t>
  </si>
  <si>
    <t xml:space="preserve">      大中型水库库区基金债务还本支出</t>
  </si>
  <si>
    <t xml:space="preserve">      彩票公益金债务还本支出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</si>
  <si>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</si>
  <si>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</si>
  <si>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</si>
  <si>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</si>
  <si>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</si>
  <si>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其他政府性基金债务还本支出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</si>
</sst>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_ "/>
    <numFmt numFmtId="179" formatCode="0_ "/>
  </numFmts>
  <fonts count="57">
    <font>
      <sz val="12"/>
      <name val="宋体"/>
      <family val="0"/>
    </font>
    <font>
      <sz val="16"/>
      <name val="仿宋_GB2312"/>
      <family val="3"/>
    </font>
    <font>
      <sz val="20"/>
      <name val="方正大标宋简体"/>
      <family val="4"/>
    </font>
    <font>
      <sz val="14"/>
      <name val="仿宋_GB2312"/>
      <family val="3"/>
    </font>
    <font>
      <sz val="10"/>
      <name val="方正黑体简体"/>
      <family val="4"/>
    </font>
    <font>
      <sz val="10"/>
      <name val="仿宋_GB2312"/>
      <family val="3"/>
    </font>
    <font>
      <sz val="9"/>
      <name val="仿宋_GB2312"/>
      <family val="3"/>
    </font>
    <font>
      <sz val="10"/>
      <color indexed="8"/>
      <name val="仿宋_GB2312"/>
      <family val="3"/>
    </font>
    <font>
      <b/>
      <sz val="10"/>
      <name val="方正仿宋简体"/>
      <family val="4"/>
    </font>
    <font>
      <sz val="10"/>
      <color indexed="8"/>
      <name val="方正仿宋简体"/>
      <family val="4"/>
    </font>
    <font>
      <sz val="10"/>
      <name val="方正仿宋简体"/>
      <family val="4"/>
    </font>
    <font>
      <sz val="10"/>
      <name val="宋体"/>
      <family val="0"/>
    </font>
    <font>
      <b/>
      <sz val="10"/>
      <name val="宋体"/>
      <family val="0"/>
    </font>
    <font>
      <sz val="9"/>
      <name val="宋体"/>
      <family val="0"/>
    </font>
    <font>
      <b/>
      <sz val="9"/>
      <name val="宋体"/>
      <family val="0"/>
    </font>
    <font>
      <sz val="16"/>
      <color indexed="8"/>
      <name val="仿宋_GB2312"/>
      <family val="3"/>
    </font>
    <font>
      <sz val="20"/>
      <color indexed="8"/>
      <name val="方正大标宋简体"/>
      <family val="4"/>
    </font>
    <font>
      <sz val="14"/>
      <color indexed="8"/>
      <name val="仿宋_GB2312"/>
      <family val="3"/>
    </font>
    <font>
      <sz val="10"/>
      <color indexed="8"/>
      <name val="方正黑体简体"/>
      <family val="4"/>
    </font>
    <font>
      <sz val="9"/>
      <color indexed="8"/>
      <name val="仿宋_GB2312"/>
      <family val="3"/>
    </font>
    <font>
      <b/>
      <sz val="10"/>
      <color indexed="8"/>
      <name val="方正仿宋简体"/>
      <family val="4"/>
    </font>
    <font>
      <sz val="10"/>
      <color indexed="10"/>
      <name val="仿宋_GB2312"/>
      <family val="3"/>
    </font>
    <font>
      <sz val="12"/>
      <color indexed="8"/>
      <name val="方正黑体简体"/>
      <family val="4"/>
    </font>
    <font>
      <sz val="11"/>
      <color indexed="8"/>
      <name val="仿宋_GB2312"/>
      <family val="3"/>
    </font>
    <font>
      <sz val="18"/>
      <color indexed="8"/>
      <name val="方正大标宋简体"/>
      <family val="4"/>
    </font>
    <font>
      <b/>
      <sz val="10"/>
      <color indexed="8"/>
      <name val="仿宋_GB2312"/>
      <family val="3"/>
    </font>
    <font>
      <sz val="9"/>
      <color indexed="8"/>
      <name val="宋体"/>
      <family val="0"/>
    </font>
    <font>
      <sz val="11"/>
      <name val="仿宋_GB2312"/>
      <family val="3"/>
    </font>
    <font>
      <b/>
      <sz val="11"/>
      <color indexed="8"/>
      <name val="宋体"/>
      <family val="0"/>
    </font>
    <font>
      <sz val="11"/>
      <color indexed="52"/>
      <name val="宋体"/>
      <family val="0"/>
    </font>
    <font>
      <i/>
      <sz val="11"/>
      <color indexed="23"/>
      <name val="宋体"/>
      <family val="0"/>
    </font>
    <font>
      <sz val="11"/>
      <color indexed="8"/>
      <name val="宋体"/>
      <family val="0"/>
    </font>
    <font>
      <b/>
      <sz val="11"/>
      <color indexed="56"/>
      <name val="宋体"/>
      <family val="0"/>
    </font>
    <font>
      <sz val="11"/>
      <color indexed="62"/>
      <name val="宋体"/>
      <family val="0"/>
    </font>
    <font>
      <sz val="11"/>
      <color indexed="20"/>
      <name val="宋体"/>
      <family val="0"/>
    </font>
    <font>
      <sz val="11"/>
      <color indexed="9"/>
      <name val="宋体"/>
      <family val="0"/>
    </font>
    <font>
      <sz val="12"/>
      <name val="楷体_GB2312"/>
      <family val="3"/>
    </font>
    <font>
      <sz val="11"/>
      <color indexed="60"/>
      <name val="宋体"/>
      <family val="0"/>
    </font>
    <font>
      <u val="single"/>
      <sz val="12"/>
      <color indexed="12"/>
      <name val="宋体"/>
      <family val="0"/>
    </font>
    <font>
      <b/>
      <sz val="15"/>
      <color indexed="56"/>
      <name val="宋体"/>
      <family val="0"/>
    </font>
    <font>
      <u val="single"/>
      <sz val="12"/>
      <color indexed="20"/>
      <name val="宋体"/>
      <family val="0"/>
    </font>
    <font>
      <sz val="10"/>
      <name val="Arial"/>
      <family val="2"/>
    </font>
    <font>
      <sz val="11"/>
      <color indexed="10"/>
      <name val="宋体"/>
      <family val="0"/>
    </font>
    <font>
      <b/>
      <sz val="18"/>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
      <sz val="10"/>
      <color theme="1"/>
      <name val="仿宋_GB2312"/>
      <family val="3"/>
    </font>
    <font>
      <sz val="16"/>
      <color theme="1"/>
      <name val="仿宋_GB2312"/>
      <family val="3"/>
    </font>
    <font>
      <sz val="20"/>
      <color theme="1"/>
      <name val="方正大标宋简体"/>
      <family val="4"/>
    </font>
    <font>
      <sz val="14"/>
      <color theme="1"/>
      <name val="仿宋_GB2312"/>
      <family val="3"/>
    </font>
    <font>
      <sz val="10"/>
      <color theme="1"/>
      <name val="方正黑体简体"/>
      <family val="4"/>
    </font>
    <font>
      <b/>
      <sz val="10"/>
      <color theme="1"/>
      <name val="方正仿宋简体"/>
      <family val="4"/>
    </font>
    <font>
      <sz val="9"/>
      <color theme="1"/>
      <name val="仿宋_GB2312"/>
      <family val="3"/>
    </font>
    <font>
      <sz val="9"/>
      <color theme="1"/>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right>
        <color indexed="63"/>
      </right>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4"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6" borderId="2" applyNumberFormat="0" applyFont="0" applyAlignment="0" applyProtection="0"/>
    <xf numFmtId="0" fontId="35" fillId="7" borderId="0" applyNumberFormat="0" applyBorder="0" applyAlignment="0" applyProtection="0"/>
    <xf numFmtId="0" fontId="3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30" fillId="0" borderId="0" applyNumberFormat="0" applyFill="0" applyBorder="0" applyAlignment="0" applyProtection="0"/>
    <xf numFmtId="0" fontId="39" fillId="0" borderId="3" applyNumberFormat="0" applyFill="0" applyAlignment="0" applyProtection="0"/>
    <xf numFmtId="0" fontId="44" fillId="0" borderId="4" applyNumberFormat="0" applyFill="0" applyAlignment="0" applyProtection="0"/>
    <xf numFmtId="0" fontId="35" fillId="8" borderId="0" applyNumberFormat="0" applyBorder="0" applyAlignment="0" applyProtection="0"/>
    <xf numFmtId="0" fontId="32" fillId="0" borderId="5" applyNumberFormat="0" applyFill="0" applyAlignment="0" applyProtection="0"/>
    <xf numFmtId="0" fontId="35" fillId="9" borderId="0" applyNumberFormat="0" applyBorder="0" applyAlignment="0" applyProtection="0"/>
    <xf numFmtId="0" fontId="45" fillId="10" borderId="6" applyNumberFormat="0" applyAlignment="0" applyProtection="0"/>
    <xf numFmtId="0" fontId="46" fillId="10" borderId="1" applyNumberFormat="0" applyAlignment="0" applyProtection="0"/>
    <xf numFmtId="0" fontId="41" fillId="0" borderId="0">
      <alignment/>
      <protection/>
    </xf>
    <xf numFmtId="0" fontId="47" fillId="11" borderId="7" applyNumberFormat="0" applyAlignment="0" applyProtection="0"/>
    <xf numFmtId="0" fontId="31" fillId="3" borderId="0" applyNumberFormat="0" applyBorder="0" applyAlignment="0" applyProtection="0"/>
    <xf numFmtId="0" fontId="35" fillId="12" borderId="0" applyNumberFormat="0" applyBorder="0" applyAlignment="0" applyProtection="0"/>
    <xf numFmtId="0" fontId="29" fillId="0" borderId="8" applyNumberFormat="0" applyFill="0" applyAlignment="0" applyProtection="0"/>
    <xf numFmtId="0" fontId="0" fillId="0" borderId="0">
      <alignment/>
      <protection/>
    </xf>
    <xf numFmtId="0" fontId="28" fillId="0" borderId="9" applyNumberFormat="0" applyFill="0" applyAlignment="0" applyProtection="0"/>
    <xf numFmtId="0" fontId="41" fillId="0" borderId="0">
      <alignment/>
      <protection/>
    </xf>
    <xf numFmtId="0" fontId="48" fillId="2" borderId="0" applyNumberFormat="0" applyBorder="0" applyAlignment="0" applyProtection="0"/>
    <xf numFmtId="0" fontId="37" fillId="13" borderId="0" applyNumberFormat="0" applyBorder="0" applyAlignment="0" applyProtection="0"/>
    <xf numFmtId="0" fontId="36" fillId="0" borderId="0">
      <alignment/>
      <protection/>
    </xf>
    <xf numFmtId="0" fontId="31" fillId="14" borderId="0" applyNumberFormat="0" applyBorder="0" applyAlignment="0" applyProtection="0"/>
    <xf numFmtId="0" fontId="35"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5" borderId="0" applyNumberFormat="0" applyBorder="0" applyAlignment="0" applyProtection="0"/>
    <xf numFmtId="0" fontId="31" fillId="7" borderId="0" applyNumberFormat="0" applyBorder="0" applyAlignment="0" applyProtection="0"/>
    <xf numFmtId="0" fontId="35" fillId="18" borderId="0" applyNumberFormat="0" applyBorder="0" applyAlignment="0" applyProtection="0"/>
    <xf numFmtId="0" fontId="35" fillId="9" borderId="0" applyNumberFormat="0" applyBorder="0" applyAlignment="0" applyProtection="0"/>
    <xf numFmtId="0" fontId="41" fillId="0" borderId="0">
      <alignment/>
      <protection/>
    </xf>
    <xf numFmtId="0" fontId="31" fillId="19" borderId="0" applyNumberFormat="0" applyBorder="0" applyAlignment="0" applyProtection="0"/>
    <xf numFmtId="0" fontId="31" fillId="19" borderId="0" applyNumberFormat="0" applyBorder="0" applyAlignment="0" applyProtection="0"/>
    <xf numFmtId="0" fontId="35" fillId="20" borderId="0" applyNumberFormat="0" applyBorder="0" applyAlignment="0" applyProtection="0"/>
    <xf numFmtId="0" fontId="31"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1" fillId="22" borderId="0" applyNumberFormat="0" applyBorder="0" applyAlignment="0" applyProtection="0"/>
    <xf numFmtId="0" fontId="35" fillId="23" borderId="0" applyNumberFormat="0" applyBorder="0" applyAlignment="0" applyProtection="0"/>
    <xf numFmtId="0" fontId="0" fillId="0" borderId="0">
      <alignment/>
      <protection/>
    </xf>
    <xf numFmtId="0" fontId="0" fillId="0" borderId="0">
      <alignment/>
      <protection/>
    </xf>
    <xf numFmtId="0" fontId="41" fillId="0" borderId="0">
      <alignment/>
      <protection/>
    </xf>
  </cellStyleXfs>
  <cellXfs count="167">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2" fillId="0" borderId="0" xfId="70" applyFont="1" applyFill="1" applyAlignment="1">
      <alignment horizontal="center" vertical="center"/>
      <protection/>
    </xf>
    <xf numFmtId="0" fontId="3" fillId="0" borderId="0" xfId="70" applyFont="1" applyFill="1" applyBorder="1" applyAlignment="1">
      <alignment horizontal="right" vertical="center"/>
      <protection/>
    </xf>
    <xf numFmtId="0" fontId="3" fillId="0" borderId="0" xfId="70" applyFont="1" applyFill="1" applyAlignment="1">
      <alignment vertical="center"/>
      <protection/>
    </xf>
    <xf numFmtId="0" fontId="4" fillId="0" borderId="10" xfId="70" applyNumberFormat="1" applyFont="1" applyFill="1" applyBorder="1" applyAlignment="1" applyProtection="1">
      <alignment horizontal="center" vertical="center" wrapText="1"/>
      <protection/>
    </xf>
    <xf numFmtId="0" fontId="49" fillId="24" borderId="10" xfId="46" applyNumberFormat="1" applyFont="1" applyFill="1" applyBorder="1" applyAlignment="1" applyProtection="1">
      <alignment horizontal="center" vertical="center" wrapText="1"/>
      <protection/>
    </xf>
    <xf numFmtId="176" fontId="4" fillId="0" borderId="10" xfId="70" applyNumberFormat="1" applyFont="1" applyFill="1" applyBorder="1" applyAlignment="1">
      <alignment horizontal="center" vertical="center" wrapText="1"/>
      <protection/>
    </xf>
    <xf numFmtId="0" fontId="4" fillId="0" borderId="10" xfId="70" applyFont="1" applyFill="1" applyBorder="1" applyAlignment="1">
      <alignment horizontal="center" vertical="center" wrapText="1"/>
      <protection/>
    </xf>
    <xf numFmtId="0" fontId="8" fillId="0" borderId="10" xfId="70" applyNumberFormat="1" applyFont="1" applyFill="1" applyBorder="1" applyAlignment="1" applyProtection="1">
      <alignment vertical="center" wrapText="1"/>
      <protection/>
    </xf>
    <xf numFmtId="177" fontId="5" fillId="0" borderId="10" xfId="70" applyNumberFormat="1" applyFont="1" applyFill="1" applyBorder="1" applyAlignment="1">
      <alignment horizontal="center" vertical="center"/>
      <protection/>
    </xf>
    <xf numFmtId="176" fontId="5" fillId="0" borderId="10" xfId="70" applyNumberFormat="1" applyFont="1" applyFill="1" applyBorder="1" applyAlignment="1">
      <alignment horizontal="center" vertical="center"/>
      <protection/>
    </xf>
    <xf numFmtId="0" fontId="5" fillId="0" borderId="10" xfId="70" applyFont="1" applyFill="1" applyBorder="1" applyAlignment="1">
      <alignment horizontal="justify" vertical="center" wrapText="1"/>
      <protection/>
    </xf>
    <xf numFmtId="176" fontId="7" fillId="0" borderId="10" xfId="46" applyNumberFormat="1" applyFont="1" applyBorder="1" applyAlignment="1">
      <alignment horizontal="justify" vertical="center" wrapText="1"/>
      <protection/>
    </xf>
    <xf numFmtId="0" fontId="9" fillId="24" borderId="10" xfId="46" applyNumberFormat="1" applyFont="1" applyFill="1" applyBorder="1" applyAlignment="1" applyProtection="1">
      <alignment horizontal="left" vertical="center" wrapText="1"/>
      <protection/>
    </xf>
    <xf numFmtId="177" fontId="5"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left" vertical="center" wrapText="1"/>
      <protection/>
    </xf>
    <xf numFmtId="177" fontId="5" fillId="0" borderId="10" xfId="0" applyNumberFormat="1" applyFont="1" applyFill="1" applyBorder="1" applyAlignment="1">
      <alignment horizontal="center" vertical="center"/>
    </xf>
    <xf numFmtId="0" fontId="8" fillId="0" borderId="10" xfId="0" applyNumberFormat="1" applyFont="1" applyFill="1" applyBorder="1" applyAlignment="1" applyProtection="1">
      <alignment horizontal="left" vertical="center" wrapText="1"/>
      <protection/>
    </xf>
    <xf numFmtId="0" fontId="5" fillId="0" borderId="10" xfId="0" applyFont="1" applyFill="1" applyBorder="1" applyAlignment="1">
      <alignment horizontal="justify" vertical="center" wrapText="1"/>
    </xf>
    <xf numFmtId="0" fontId="5" fillId="0" borderId="10" xfId="0" applyFont="1" applyFill="1" applyBorder="1" applyAlignment="1">
      <alignment vertical="center" wrapText="1"/>
    </xf>
    <xf numFmtId="3" fontId="8" fillId="0" borderId="10" xfId="0" applyNumberFormat="1" applyFont="1" applyFill="1" applyBorder="1" applyAlignment="1" applyProtection="1">
      <alignment horizontal="left" vertical="center" wrapText="1"/>
      <protection/>
    </xf>
    <xf numFmtId="0" fontId="6" fillId="0" borderId="0" xfId="0" applyFont="1" applyFill="1" applyAlignment="1">
      <alignment horizontal="justify"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11" fillId="10" borderId="10" xfId="0" applyNumberFormat="1" applyFont="1" applyFill="1" applyBorder="1" applyAlignment="1" applyProtection="1">
      <alignment horizontal="left" vertical="center"/>
      <protection/>
    </xf>
    <xf numFmtId="0" fontId="11" fillId="10" borderId="13" xfId="0" applyNumberFormat="1" applyFont="1" applyFill="1" applyBorder="1" applyAlignment="1" applyProtection="1">
      <alignment horizontal="left" vertical="center"/>
      <protection/>
    </xf>
    <xf numFmtId="178" fontId="11" fillId="13" borderId="10" xfId="0" applyNumberFormat="1" applyFont="1" applyFill="1" applyBorder="1" applyAlignment="1" applyProtection="1">
      <alignment horizontal="right" vertical="center"/>
      <protection/>
    </xf>
    <xf numFmtId="0" fontId="11" fillId="0" borderId="14" xfId="0" applyFont="1" applyBorder="1" applyAlignment="1">
      <alignment vertical="center"/>
    </xf>
    <xf numFmtId="0" fontId="12" fillId="10" borderId="13" xfId="0" applyNumberFormat="1" applyFont="1" applyFill="1" applyBorder="1" applyAlignment="1" applyProtection="1">
      <alignment horizontal="left" vertical="center"/>
      <protection/>
    </xf>
    <xf numFmtId="0" fontId="11" fillId="0" borderId="14" xfId="0" applyNumberFormat="1" applyFont="1" applyBorder="1" applyAlignment="1">
      <alignment vertical="center"/>
    </xf>
    <xf numFmtId="0" fontId="11" fillId="0" borderId="15" xfId="0" applyNumberFormat="1" applyFont="1" applyBorder="1" applyAlignment="1">
      <alignment vertical="center"/>
    </xf>
    <xf numFmtId="178" fontId="11" fillId="17" borderId="10" xfId="0" applyNumberFormat="1" applyFont="1" applyFill="1" applyBorder="1" applyAlignment="1" applyProtection="1">
      <alignment horizontal="right" vertical="center"/>
      <protection/>
    </xf>
    <xf numFmtId="178" fontId="11" fillId="17" borderId="16" xfId="0" applyNumberFormat="1" applyFont="1" applyFill="1" applyBorder="1" applyAlignment="1" applyProtection="1">
      <alignment horizontal="right" vertical="center"/>
      <protection/>
    </xf>
    <xf numFmtId="178" fontId="11" fillId="13" borderId="17" xfId="0" applyNumberFormat="1" applyFont="1" applyFill="1" applyBorder="1" applyAlignment="1" applyProtection="1">
      <alignment horizontal="right" vertical="center"/>
      <protection/>
    </xf>
    <xf numFmtId="0" fontId="11" fillId="25" borderId="15" xfId="0" applyFont="1" applyFill="1" applyBorder="1" applyAlignment="1">
      <alignment vertical="center"/>
    </xf>
    <xf numFmtId="0" fontId="13" fillId="10" borderId="10" xfId="0" applyNumberFormat="1" applyFont="1" applyFill="1" applyBorder="1" applyAlignment="1" applyProtection="1">
      <alignment horizontal="left" vertical="center"/>
      <protection/>
    </xf>
    <xf numFmtId="0" fontId="13" fillId="10" borderId="13" xfId="0" applyNumberFormat="1" applyFont="1" applyFill="1" applyBorder="1" applyAlignment="1" applyProtection="1">
      <alignment horizontal="left" vertical="center"/>
      <protection/>
    </xf>
    <xf numFmtId="178" fontId="13" fillId="17" borderId="10" xfId="0" applyNumberFormat="1" applyFont="1" applyFill="1" applyBorder="1" applyAlignment="1" applyProtection="1">
      <alignment horizontal="right" vertical="center"/>
      <protection/>
    </xf>
    <xf numFmtId="0" fontId="11" fillId="0" borderId="18" xfId="0" applyFont="1" applyBorder="1" applyAlignment="1">
      <alignment vertical="center"/>
    </xf>
    <xf numFmtId="0" fontId="11" fillId="0" borderId="18" xfId="0" applyNumberFormat="1" applyFont="1" applyBorder="1" applyAlignment="1">
      <alignment vertical="center"/>
    </xf>
    <xf numFmtId="0" fontId="11" fillId="0" borderId="19" xfId="0" applyNumberFormat="1" applyFont="1" applyBorder="1" applyAlignment="1">
      <alignment vertical="center"/>
    </xf>
    <xf numFmtId="0" fontId="11" fillId="25" borderId="19" xfId="0" applyNumberFormat="1" applyFont="1" applyFill="1" applyBorder="1" applyAlignment="1">
      <alignment vertical="center"/>
    </xf>
    <xf numFmtId="178" fontId="13" fillId="13" borderId="10" xfId="0" applyNumberFormat="1" applyFont="1" applyFill="1" applyBorder="1" applyAlignment="1" applyProtection="1">
      <alignment horizontal="right" vertical="center"/>
      <protection/>
    </xf>
    <xf numFmtId="0" fontId="14" fillId="10" borderId="13" xfId="0" applyNumberFormat="1" applyFont="1" applyFill="1" applyBorder="1" applyAlignment="1" applyProtection="1">
      <alignment horizontal="left" vertical="center"/>
      <protection/>
    </xf>
    <xf numFmtId="178" fontId="13" fillId="17" borderId="16" xfId="0" applyNumberFormat="1" applyFont="1" applyFill="1" applyBorder="1" applyAlignment="1" applyProtection="1">
      <alignment horizontal="right" vertical="center"/>
      <protection/>
    </xf>
    <xf numFmtId="178" fontId="13" fillId="13" borderId="17" xfId="0" applyNumberFormat="1" applyFont="1" applyFill="1" applyBorder="1" applyAlignment="1" applyProtection="1">
      <alignment horizontal="right" vertical="center"/>
      <protection/>
    </xf>
    <xf numFmtId="178" fontId="13" fillId="10" borderId="10" xfId="0" applyNumberFormat="1" applyFont="1" applyFill="1" applyBorder="1" applyAlignment="1" applyProtection="1">
      <alignment horizontal="right" vertical="center"/>
      <protection/>
    </xf>
    <xf numFmtId="0" fontId="13" fillId="10" borderId="13" xfId="0" applyNumberFormat="1" applyFont="1" applyFill="1" applyBorder="1" applyAlignment="1" applyProtection="1">
      <alignment vertical="center"/>
      <protection/>
    </xf>
    <xf numFmtId="0" fontId="13" fillId="0" borderId="0" xfId="0" applyFont="1" applyAlignment="1">
      <alignment vertical="center"/>
    </xf>
    <xf numFmtId="178" fontId="13" fillId="0" borderId="0" xfId="0" applyNumberFormat="1"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7" fillId="0" borderId="0" xfId="0" applyFont="1" applyAlignment="1">
      <alignment vertical="center"/>
    </xf>
    <xf numFmtId="0" fontId="19" fillId="0" borderId="0" xfId="0" applyFont="1" applyAlignment="1">
      <alignment vertical="center"/>
    </xf>
    <xf numFmtId="0" fontId="50" fillId="0" borderId="0" xfId="0" applyFont="1" applyAlignment="1">
      <alignment vertical="center"/>
    </xf>
    <xf numFmtId="0" fontId="51" fillId="0" borderId="0" xfId="46" applyFont="1" applyAlignment="1">
      <alignment horizontal="center" vertical="center"/>
      <protection/>
    </xf>
    <xf numFmtId="0" fontId="52" fillId="0" borderId="11" xfId="46" applyFont="1" applyBorder="1" applyAlignment="1">
      <alignment horizontal="right" vertical="center"/>
      <protection/>
    </xf>
    <xf numFmtId="0" fontId="53" fillId="24" borderId="10" xfId="46" applyNumberFormat="1" applyFont="1" applyFill="1" applyBorder="1" applyAlignment="1" applyProtection="1">
      <alignment horizontal="center" vertical="center" wrapText="1"/>
      <protection/>
    </xf>
    <xf numFmtId="177" fontId="53" fillId="24" borderId="10" xfId="46" applyNumberFormat="1" applyFont="1" applyFill="1" applyBorder="1" applyAlignment="1" applyProtection="1">
      <alignment horizontal="center" vertical="center" wrapText="1"/>
      <protection/>
    </xf>
    <xf numFmtId="176" fontId="53" fillId="0" borderId="10" xfId="69" applyNumberFormat="1" applyFont="1" applyFill="1" applyBorder="1" applyAlignment="1">
      <alignment horizontal="center" vertical="center" wrapText="1"/>
      <protection/>
    </xf>
    <xf numFmtId="179" fontId="53" fillId="0" borderId="10" xfId="46" applyNumberFormat="1" applyFont="1" applyFill="1" applyBorder="1" applyAlignment="1">
      <alignment horizontal="center" vertical="center" wrapText="1"/>
      <protection/>
    </xf>
    <xf numFmtId="0" fontId="54" fillId="24" borderId="10" xfId="46" applyNumberFormat="1" applyFont="1" applyFill="1" applyBorder="1" applyAlignment="1" applyProtection="1">
      <alignment horizontal="left" vertical="center" wrapText="1"/>
      <protection/>
    </xf>
    <xf numFmtId="179" fontId="49" fillId="0" borderId="10" xfId="0" applyNumberFormat="1" applyFont="1" applyBorder="1" applyAlignment="1">
      <alignment horizontal="center" vertical="center"/>
    </xf>
    <xf numFmtId="176" fontId="49" fillId="0" borderId="10" xfId="46" applyNumberFormat="1" applyFont="1" applyBorder="1" applyAlignment="1">
      <alignment horizontal="center" vertical="center"/>
      <protection/>
    </xf>
    <xf numFmtId="176" fontId="49" fillId="0" borderId="10" xfId="46" applyNumberFormat="1" applyFont="1" applyBorder="1" applyAlignment="1">
      <alignment horizontal="justify" vertical="center" wrapText="1"/>
      <protection/>
    </xf>
    <xf numFmtId="0" fontId="49" fillId="24" borderId="10" xfId="46" applyNumberFormat="1" applyFont="1" applyFill="1" applyBorder="1" applyAlignment="1" applyProtection="1">
      <alignment horizontal="left" vertical="center" wrapText="1"/>
      <protection/>
    </xf>
    <xf numFmtId="179" fontId="49" fillId="0" borderId="10" xfId="0" applyNumberFormat="1" applyFont="1" applyFill="1" applyBorder="1" applyAlignment="1">
      <alignment horizontal="center" vertical="center"/>
    </xf>
    <xf numFmtId="177" fontId="49" fillId="0" borderId="10" xfId="46" applyNumberFormat="1" applyFont="1" applyBorder="1" applyAlignment="1">
      <alignment horizontal="center" vertical="center"/>
      <protection/>
    </xf>
    <xf numFmtId="177" fontId="49" fillId="24" borderId="10" xfId="46" applyNumberFormat="1" applyFont="1" applyFill="1" applyBorder="1" applyAlignment="1">
      <alignment horizontal="center" vertical="center"/>
      <protection/>
    </xf>
    <xf numFmtId="177" fontId="49" fillId="0" borderId="10" xfId="46" applyNumberFormat="1" applyFont="1" applyFill="1" applyBorder="1" applyAlignment="1">
      <alignment horizontal="center" vertical="center"/>
      <protection/>
    </xf>
    <xf numFmtId="0" fontId="21" fillId="0" borderId="0" xfId="0" applyFont="1" applyAlignment="1">
      <alignment vertical="center"/>
    </xf>
    <xf numFmtId="0" fontId="49" fillId="24" borderId="10" xfId="46" applyNumberFormat="1" applyFont="1" applyFill="1" applyBorder="1" applyAlignment="1" applyProtection="1">
      <alignment vertical="center"/>
      <protection/>
    </xf>
    <xf numFmtId="176" fontId="49" fillId="0" borderId="10" xfId="48" applyNumberFormat="1" applyFont="1" applyBorder="1" applyAlignment="1">
      <alignment horizontal="justify" vertical="center" wrapText="1"/>
      <protection/>
    </xf>
    <xf numFmtId="0" fontId="55" fillId="0" borderId="20" xfId="0" applyFont="1" applyBorder="1" applyAlignment="1">
      <alignment horizontal="justify" vertical="center" wrapText="1"/>
    </xf>
    <xf numFmtId="0" fontId="55" fillId="0" borderId="0" xfId="0" applyFont="1" applyBorder="1" applyAlignment="1">
      <alignment horizontal="justify" vertical="center" wrapText="1"/>
    </xf>
    <xf numFmtId="0" fontId="16" fillId="0" borderId="0" xfId="0" applyFont="1" applyAlignment="1">
      <alignment vertical="center"/>
    </xf>
    <xf numFmtId="0" fontId="17"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179" fontId="15" fillId="0" borderId="0" xfId="69" applyNumberFormat="1" applyFont="1" applyFill="1" applyAlignment="1">
      <alignment horizontal="left" vertical="center"/>
      <protection/>
    </xf>
    <xf numFmtId="176" fontId="15" fillId="0" borderId="0" xfId="69" applyNumberFormat="1" applyFont="1" applyFill="1" applyAlignment="1">
      <alignment horizontal="left" vertical="center"/>
      <protection/>
    </xf>
    <xf numFmtId="179" fontId="16" fillId="0" borderId="0" xfId="69" applyNumberFormat="1" applyFont="1" applyAlignment="1">
      <alignment horizontal="center" vertical="center"/>
      <protection/>
    </xf>
    <xf numFmtId="0" fontId="16" fillId="0" borderId="0" xfId="0" applyFont="1" applyAlignment="1">
      <alignment horizontal="center" vertical="center"/>
    </xf>
    <xf numFmtId="179" fontId="17" fillId="0" borderId="11" xfId="69" applyNumberFormat="1" applyFont="1" applyFill="1" applyBorder="1" applyAlignment="1">
      <alignment horizontal="right" vertical="center" wrapText="1"/>
      <protection/>
    </xf>
    <xf numFmtId="179" fontId="17" fillId="0" borderId="11" xfId="69" applyNumberFormat="1" applyFont="1" applyBorder="1" applyAlignment="1">
      <alignment horizontal="right" vertical="center" wrapText="1"/>
      <protection/>
    </xf>
    <xf numFmtId="0" fontId="17" fillId="0" borderId="11" xfId="0" applyFont="1" applyBorder="1" applyAlignment="1">
      <alignment horizontal="right" vertical="center" wrapText="1"/>
    </xf>
    <xf numFmtId="179" fontId="22" fillId="24" borderId="10" xfId="69" applyNumberFormat="1" applyFont="1" applyFill="1" applyBorder="1" applyAlignment="1" applyProtection="1">
      <alignment horizontal="center" vertical="center" wrapText="1"/>
      <protection/>
    </xf>
    <xf numFmtId="176" fontId="22" fillId="0" borderId="10" xfId="69" applyNumberFormat="1" applyFont="1" applyFill="1" applyBorder="1" applyAlignment="1">
      <alignment horizontal="center" vertical="center" wrapText="1"/>
      <protection/>
    </xf>
    <xf numFmtId="179" fontId="23" fillId="24" borderId="10" xfId="69" applyNumberFormat="1" applyFont="1" applyFill="1" applyBorder="1" applyAlignment="1" applyProtection="1">
      <alignment horizontal="left" vertical="center" wrapText="1"/>
      <protection/>
    </xf>
    <xf numFmtId="179" fontId="23" fillId="0" borderId="10" xfId="69" applyNumberFormat="1" applyFont="1" applyFill="1" applyBorder="1" applyAlignment="1" applyProtection="1">
      <alignment horizontal="center" vertical="center"/>
      <protection locked="0"/>
    </xf>
    <xf numFmtId="176" fontId="23" fillId="0" borderId="17" xfId="46" applyNumberFormat="1" applyFont="1" applyBorder="1" applyAlignment="1">
      <alignment horizontal="center" vertical="center"/>
      <protection/>
    </xf>
    <xf numFmtId="179" fontId="23" fillId="0" borderId="10" xfId="69" applyNumberFormat="1" applyFont="1" applyBorder="1" applyAlignment="1">
      <alignment horizontal="left" vertical="center"/>
      <protection/>
    </xf>
    <xf numFmtId="179" fontId="23" fillId="0" borderId="17" xfId="69" applyNumberFormat="1" applyFont="1" applyFill="1" applyBorder="1" applyAlignment="1">
      <alignment horizontal="center" vertical="center"/>
      <protection/>
    </xf>
    <xf numFmtId="179" fontId="23" fillId="0" borderId="10" xfId="69" applyNumberFormat="1" applyFont="1" applyFill="1" applyBorder="1" applyAlignment="1">
      <alignment horizontal="center" vertical="center"/>
      <protection/>
    </xf>
    <xf numFmtId="0" fontId="23" fillId="0" borderId="0" xfId="0" applyFont="1" applyAlignment="1">
      <alignment vertical="center" wrapText="1"/>
    </xf>
    <xf numFmtId="0" fontId="24" fillId="0" borderId="0" xfId="0" applyFont="1" applyAlignment="1">
      <alignment vertical="center"/>
    </xf>
    <xf numFmtId="0" fontId="19" fillId="0" borderId="0" xfId="0" applyFont="1" applyAlignment="1">
      <alignment vertical="center" wrapText="1"/>
    </xf>
    <xf numFmtId="0" fontId="15" fillId="0" borderId="0" xfId="0" applyFont="1" applyAlignment="1">
      <alignment vertical="top"/>
    </xf>
    <xf numFmtId="0" fontId="24" fillId="0" borderId="0" xfId="0" applyFont="1" applyAlignment="1">
      <alignment horizontal="center" vertical="center"/>
    </xf>
    <xf numFmtId="0" fontId="17" fillId="0" borderId="11" xfId="0" applyFont="1" applyBorder="1" applyAlignment="1">
      <alignment horizontal="righ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5" fillId="0" borderId="13" xfId="41" applyFont="1" applyFill="1" applyBorder="1" applyAlignment="1">
      <alignment vertical="center" wrapText="1"/>
      <protection/>
    </xf>
    <xf numFmtId="0" fontId="25" fillId="0" borderId="10" xfId="60" applyFont="1" applyBorder="1" applyAlignment="1">
      <alignment horizontal="center" vertical="center" wrapText="1"/>
      <protection/>
    </xf>
    <xf numFmtId="1" fontId="25" fillId="0" borderId="10" xfId="51" applyNumberFormat="1" applyFont="1" applyBorder="1" applyAlignment="1">
      <alignment horizontal="left" vertical="center" wrapText="1"/>
      <protection/>
    </xf>
    <xf numFmtId="179" fontId="25" fillId="0" borderId="10" xfId="0" applyNumberFormat="1" applyFont="1" applyBorder="1" applyAlignment="1">
      <alignment horizontal="center" vertical="center"/>
    </xf>
    <xf numFmtId="179" fontId="7" fillId="0" borderId="10" xfId="69" applyNumberFormat="1" applyFont="1" applyBorder="1" applyAlignment="1">
      <alignment horizontal="left" vertical="center" wrapText="1"/>
      <protection/>
    </xf>
    <xf numFmtId="179" fontId="7" fillId="0" borderId="10" xfId="69" applyNumberFormat="1" applyFont="1" applyFill="1" applyBorder="1" applyAlignment="1">
      <alignment horizontal="center" vertical="center"/>
      <protection/>
    </xf>
    <xf numFmtId="0" fontId="25" fillId="24" borderId="10" xfId="32" applyNumberFormat="1" applyFont="1" applyFill="1" applyBorder="1" applyAlignment="1" applyProtection="1">
      <alignment horizontal="left" vertical="center" wrapText="1"/>
      <protection/>
    </xf>
    <xf numFmtId="179" fontId="7" fillId="24" borderId="10" xfId="69" applyNumberFormat="1" applyFont="1" applyFill="1" applyBorder="1" applyAlignment="1" applyProtection="1">
      <alignment horizontal="left" vertical="center" wrapText="1"/>
      <protection/>
    </xf>
    <xf numFmtId="0" fontId="7" fillId="24" borderId="10" xfId="32" applyNumberFormat="1" applyFont="1" applyFill="1" applyBorder="1" applyAlignment="1" applyProtection="1">
      <alignment horizontal="left" vertical="center" wrapText="1"/>
      <protection/>
    </xf>
    <xf numFmtId="179" fontId="7" fillId="0" borderId="10" xfId="0" applyNumberFormat="1" applyFont="1" applyBorder="1" applyAlignment="1">
      <alignment horizontal="center" vertical="center"/>
    </xf>
    <xf numFmtId="179" fontId="7" fillId="0" borderId="10" xfId="71" applyNumberFormat="1" applyFont="1" applyBorder="1" applyAlignment="1">
      <alignment horizontal="center" vertical="center"/>
      <protection/>
    </xf>
    <xf numFmtId="179" fontId="49" fillId="0" borderId="10" xfId="71" applyNumberFormat="1" applyFont="1" applyBorder="1" applyAlignment="1">
      <alignment horizontal="center" vertical="center"/>
      <protection/>
    </xf>
    <xf numFmtId="178" fontId="7" fillId="0" borderId="10" xfId="69" applyNumberFormat="1" applyFont="1" applyFill="1" applyBorder="1" applyAlignment="1">
      <alignment horizontal="center" vertical="center"/>
      <protection/>
    </xf>
    <xf numFmtId="0" fontId="25" fillId="0" borderId="10" xfId="0" applyFont="1" applyBorder="1" applyAlignment="1">
      <alignment vertical="center" wrapText="1"/>
    </xf>
    <xf numFmtId="0" fontId="25" fillId="0" borderId="10" xfId="0" applyFont="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center" vertical="center"/>
    </xf>
    <xf numFmtId="0" fontId="25" fillId="0" borderId="10" xfId="0" applyFont="1" applyBorder="1" applyAlignment="1">
      <alignment horizontal="center" vertical="center" wrapText="1"/>
    </xf>
    <xf numFmtId="0" fontId="7" fillId="0" borderId="10" xfId="0" applyFont="1" applyBorder="1" applyAlignment="1">
      <alignment vertical="center"/>
    </xf>
    <xf numFmtId="179" fontId="25" fillId="0" borderId="10" xfId="71" applyNumberFormat="1" applyFont="1" applyBorder="1" applyAlignment="1">
      <alignment horizontal="center" vertical="center"/>
      <protection/>
    </xf>
    <xf numFmtId="179" fontId="25" fillId="0" borderId="10" xfId="0" applyNumberFormat="1" applyFont="1" applyBorder="1" applyAlignment="1">
      <alignment horizontal="right" vertical="center"/>
    </xf>
    <xf numFmtId="0" fontId="51" fillId="0" borderId="0" xfId="0" applyFont="1" applyAlignment="1">
      <alignment horizontal="center" vertical="center"/>
    </xf>
    <xf numFmtId="0" fontId="52" fillId="0" borderId="0" xfId="46" applyFont="1" applyBorder="1" applyAlignment="1">
      <alignment horizontal="right" vertical="center"/>
      <protection/>
    </xf>
    <xf numFmtId="0" fontId="52" fillId="0" borderId="0" xfId="0" applyFont="1" applyBorder="1" applyAlignment="1">
      <alignment vertical="center"/>
    </xf>
    <xf numFmtId="0" fontId="52" fillId="0" borderId="0" xfId="0" applyFont="1" applyAlignment="1">
      <alignment vertical="center"/>
    </xf>
    <xf numFmtId="176" fontId="49" fillId="0" borderId="10" xfId="0" applyNumberFormat="1" applyFont="1" applyBorder="1" applyAlignment="1">
      <alignment horizontal="center" vertical="center"/>
    </xf>
    <xf numFmtId="0" fontId="49" fillId="24" borderId="10" xfId="46" applyNumberFormat="1" applyFont="1" applyFill="1" applyBorder="1" applyAlignment="1" applyProtection="1">
      <alignment vertical="center" wrapText="1"/>
      <protection/>
    </xf>
    <xf numFmtId="1" fontId="54" fillId="0" borderId="10" xfId="51" applyNumberFormat="1" applyFont="1" applyFill="1" applyBorder="1" applyAlignment="1">
      <alignment horizontal="left" vertical="center" wrapText="1"/>
      <protection/>
    </xf>
    <xf numFmtId="0" fontId="49" fillId="0" borderId="10" xfId="48" applyFont="1" applyBorder="1" applyAlignment="1">
      <alignment horizontal="center" vertical="center"/>
      <protection/>
    </xf>
    <xf numFmtId="177" fontId="49" fillId="0" borderId="10" xfId="48" applyNumberFormat="1" applyFont="1" applyBorder="1" applyAlignment="1">
      <alignment horizontal="center" vertical="center"/>
      <protection/>
    </xf>
    <xf numFmtId="176" fontId="49" fillId="0" borderId="10" xfId="48" applyNumberFormat="1" applyFont="1" applyBorder="1" applyAlignment="1">
      <alignment horizontal="center" vertical="center"/>
      <protection/>
    </xf>
    <xf numFmtId="0" fontId="49" fillId="0" borderId="10" xfId="48" applyFont="1" applyBorder="1" applyAlignment="1">
      <alignment horizontal="justify" vertical="center" wrapText="1"/>
      <protection/>
    </xf>
    <xf numFmtId="1" fontId="49" fillId="0" borderId="10" xfId="51" applyNumberFormat="1" applyFont="1" applyFill="1" applyBorder="1" applyAlignment="1">
      <alignment horizontal="left" vertical="center" wrapText="1"/>
      <protection/>
    </xf>
    <xf numFmtId="0" fontId="55" fillId="0" borderId="20" xfId="0" applyFont="1" applyBorder="1" applyAlignment="1">
      <alignment vertical="center" wrapText="1"/>
    </xf>
    <xf numFmtId="0" fontId="56" fillId="0" borderId="20" xfId="0" applyFont="1" applyBorder="1" applyAlignment="1">
      <alignment vertical="center" wrapText="1"/>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27" fillId="0" borderId="0" xfId="0" applyFont="1" applyAlignment="1">
      <alignment vertical="center" wrapText="1"/>
    </xf>
    <xf numFmtId="0" fontId="27" fillId="0" borderId="0" xfId="0" applyFont="1" applyAlignment="1">
      <alignment vertical="center"/>
    </xf>
    <xf numFmtId="179" fontId="15" fillId="0" borderId="0" xfId="69" applyNumberFormat="1" applyFont="1" applyFill="1" applyAlignment="1">
      <alignment horizontal="left" vertical="center" wrapText="1"/>
      <protection/>
    </xf>
    <xf numFmtId="176" fontId="15" fillId="0" borderId="0" xfId="69" applyNumberFormat="1" applyFont="1" applyFill="1" applyAlignment="1">
      <alignment horizontal="left" vertical="center" wrapText="1"/>
      <protection/>
    </xf>
    <xf numFmtId="179" fontId="16" fillId="0" borderId="0" xfId="69" applyNumberFormat="1" applyFont="1" applyAlignment="1">
      <alignment horizontal="center"/>
      <protection/>
    </xf>
    <xf numFmtId="0" fontId="16" fillId="0" borderId="0" xfId="0" applyFont="1" applyAlignment="1">
      <alignment horizontal="center"/>
    </xf>
    <xf numFmtId="179" fontId="18" fillId="24" borderId="10" xfId="69" applyNumberFormat="1" applyFont="1" applyFill="1" applyBorder="1" applyAlignment="1" applyProtection="1">
      <alignment horizontal="center" vertical="center" wrapText="1"/>
      <protection/>
    </xf>
    <xf numFmtId="176" fontId="18" fillId="0" borderId="10" xfId="69" applyNumberFormat="1" applyFont="1" applyFill="1" applyBorder="1" applyAlignment="1">
      <alignment horizontal="center" vertical="center" wrapText="1"/>
      <protection/>
    </xf>
    <xf numFmtId="179" fontId="7" fillId="0" borderId="10" xfId="69" applyNumberFormat="1" applyFont="1" applyFill="1" applyBorder="1" applyAlignment="1" applyProtection="1">
      <alignment horizontal="center" vertical="center"/>
      <protection locked="0"/>
    </xf>
    <xf numFmtId="176" fontId="7" fillId="0" borderId="17" xfId="69" applyNumberFormat="1" applyFont="1" applyFill="1" applyBorder="1" applyAlignment="1" applyProtection="1">
      <alignment horizontal="center" vertical="center"/>
      <protection locked="0"/>
    </xf>
    <xf numFmtId="176" fontId="7" fillId="0" borderId="17" xfId="46" applyNumberFormat="1" applyFont="1" applyBorder="1" applyAlignment="1">
      <alignment horizontal="center" vertical="center"/>
      <protection/>
    </xf>
    <xf numFmtId="177" fontId="7" fillId="0" borderId="10" xfId="69" applyNumberFormat="1" applyFont="1" applyFill="1" applyBorder="1" applyAlignment="1">
      <alignment horizontal="center" vertical="center"/>
      <protection/>
    </xf>
    <xf numFmtId="179" fontId="7" fillId="0" borderId="17" xfId="69" applyNumberFormat="1" applyFont="1" applyFill="1" applyBorder="1" applyAlignment="1">
      <alignment horizontal="center" vertical="center"/>
      <protection/>
    </xf>
    <xf numFmtId="177" fontId="7" fillId="0" borderId="0" xfId="0" applyNumberFormat="1" applyFont="1" applyAlignment="1">
      <alignment horizontal="center" vertical="center"/>
    </xf>
    <xf numFmtId="0" fontId="6" fillId="0" borderId="20" xfId="0" applyFont="1" applyBorder="1" applyAlignment="1">
      <alignment vertical="center" wrapText="1"/>
    </xf>
    <xf numFmtId="0" fontId="13" fillId="0" borderId="20" xfId="0" applyFont="1" applyBorder="1" applyAlignment="1">
      <alignment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_预算草案构成表"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常规_2014年收支预算总表" xfId="41"/>
    <cellStyle name="检查单元格" xfId="42"/>
    <cellStyle name="20% - 强调文字颜色 6" xfId="43"/>
    <cellStyle name="强调文字颜色 2" xfId="44"/>
    <cellStyle name="链接单元格" xfId="45"/>
    <cellStyle name="常规_Sheet2" xfId="46"/>
    <cellStyle name="汇总" xfId="47"/>
    <cellStyle name="常规_2014年支出预算执行表" xfId="48"/>
    <cellStyle name="好" xfId="49"/>
    <cellStyle name="适中" xfId="50"/>
    <cellStyle name="常规_2000年预计及2001年计划"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常规_2014年财政收入预算表"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_Sheet3" xfId="69"/>
    <cellStyle name="常规_Sheet4" xfId="70"/>
    <cellStyle name="常规_附表：政府性基金预算2013年预计收支完成及2014年预算安排情况表"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
  <sheetViews>
    <sheetView view="pageBreakPreview" zoomScale="130" zoomScaleSheetLayoutView="130" workbookViewId="0" topLeftCell="A1">
      <selection activeCell="A3" sqref="A3:H3"/>
    </sheetView>
  </sheetViews>
  <sheetFormatPr defaultColWidth="9.00390625" defaultRowHeight="14.25"/>
  <cols>
    <col min="1" max="1" width="26.375" style="151" customWidth="1"/>
    <col min="2" max="7" width="8.625" style="152" customWidth="1"/>
    <col min="8" max="8" width="30.50390625" style="151" customWidth="1"/>
    <col min="9" max="16384" width="9.00390625" style="152" customWidth="1"/>
  </cols>
  <sheetData>
    <row r="1" spans="1:8" s="146" customFormat="1" ht="19.5" customHeight="1">
      <c r="A1" s="153" t="s">
        <v>0</v>
      </c>
      <c r="B1" s="88"/>
      <c r="C1" s="88"/>
      <c r="D1" s="88"/>
      <c r="E1" s="88"/>
      <c r="F1" s="88"/>
      <c r="G1" s="89"/>
      <c r="H1" s="154"/>
    </row>
    <row r="2" spans="1:8" s="147" customFormat="1" ht="28.5" customHeight="1">
      <c r="A2" s="155" t="s">
        <v>1</v>
      </c>
      <c r="B2" s="155"/>
      <c r="C2" s="155"/>
      <c r="D2" s="155"/>
      <c r="E2" s="155"/>
      <c r="F2" s="155"/>
      <c r="G2" s="155"/>
      <c r="H2" s="156"/>
    </row>
    <row r="3" spans="1:8" s="148" customFormat="1" ht="21" customHeight="1">
      <c r="A3" s="92" t="s">
        <v>2</v>
      </c>
      <c r="B3" s="93"/>
      <c r="C3" s="93"/>
      <c r="D3" s="93"/>
      <c r="E3" s="93"/>
      <c r="F3" s="93"/>
      <c r="G3" s="93"/>
      <c r="H3" s="94"/>
    </row>
    <row r="4" spans="1:8" s="149" customFormat="1" ht="43.5" customHeight="1">
      <c r="A4" s="157" t="s">
        <v>3</v>
      </c>
      <c r="B4" s="157" t="s">
        <v>4</v>
      </c>
      <c r="C4" s="157" t="s">
        <v>5</v>
      </c>
      <c r="D4" s="157" t="s">
        <v>6</v>
      </c>
      <c r="E4" s="157" t="s">
        <v>7</v>
      </c>
      <c r="F4" s="157" t="s">
        <v>8</v>
      </c>
      <c r="G4" s="158" t="s">
        <v>9</v>
      </c>
      <c r="H4" s="158" t="s">
        <v>10</v>
      </c>
    </row>
    <row r="5" spans="1:8" s="150" customFormat="1" ht="24" customHeight="1">
      <c r="A5" s="118" t="s">
        <v>11</v>
      </c>
      <c r="B5" s="159">
        <f>SUM(B6:B13)</f>
        <v>452590</v>
      </c>
      <c r="C5" s="159">
        <f>SUM(C6:C13)</f>
        <v>311890</v>
      </c>
      <c r="D5" s="159">
        <f>SUM(D6:D13)</f>
        <v>528190</v>
      </c>
      <c r="E5" s="159">
        <f>SUM(E6:E13)</f>
        <v>548702</v>
      </c>
      <c r="F5" s="160">
        <f>E5/D5*100</f>
        <v>103.88345103087903</v>
      </c>
      <c r="G5" s="161">
        <f aca="true" t="shared" si="0" ref="G5:G13">ROUND(E5/B5*100-100,1)</f>
        <v>21.2</v>
      </c>
      <c r="H5" s="19" t="s">
        <v>12</v>
      </c>
    </row>
    <row r="6" spans="1:8" s="150" customFormat="1" ht="33" customHeight="1">
      <c r="A6" s="115" t="s">
        <v>13</v>
      </c>
      <c r="B6" s="162">
        <v>305</v>
      </c>
      <c r="C6" s="116">
        <v>190</v>
      </c>
      <c r="D6" s="163">
        <v>190</v>
      </c>
      <c r="E6" s="163">
        <v>571</v>
      </c>
      <c r="F6" s="160">
        <f aca="true" t="shared" si="1" ref="F6:F13">E6/D6*100</f>
        <v>300.52631578947364</v>
      </c>
      <c r="G6" s="161">
        <f t="shared" si="0"/>
        <v>87.2</v>
      </c>
      <c r="H6" s="19" t="s">
        <v>14</v>
      </c>
    </row>
    <row r="7" spans="1:8" s="150" customFormat="1" ht="40.5" customHeight="1">
      <c r="A7" s="118" t="s">
        <v>15</v>
      </c>
      <c r="B7" s="164">
        <v>378742</v>
      </c>
      <c r="C7" s="116">
        <v>237200</v>
      </c>
      <c r="D7" s="163">
        <v>447200</v>
      </c>
      <c r="E7" s="163">
        <v>463569</v>
      </c>
      <c r="F7" s="160">
        <f t="shared" si="1"/>
        <v>103.66033094812164</v>
      </c>
      <c r="G7" s="161">
        <f t="shared" si="0"/>
        <v>22.4</v>
      </c>
      <c r="H7" s="19" t="s">
        <v>16</v>
      </c>
    </row>
    <row r="8" spans="1:8" s="150" customFormat="1" ht="27.75" customHeight="1">
      <c r="A8" s="118" t="s">
        <v>17</v>
      </c>
      <c r="B8" s="162">
        <v>12243</v>
      </c>
      <c r="C8" s="116">
        <v>8100</v>
      </c>
      <c r="D8" s="163">
        <v>14400</v>
      </c>
      <c r="E8" s="163">
        <v>15442</v>
      </c>
      <c r="F8" s="160">
        <f t="shared" si="1"/>
        <v>107.23611111111111</v>
      </c>
      <c r="G8" s="161">
        <f t="shared" si="0"/>
        <v>26.1</v>
      </c>
      <c r="H8" s="19" t="s">
        <v>18</v>
      </c>
    </row>
    <row r="9" spans="1:8" s="150" customFormat="1" ht="39.75" customHeight="1">
      <c r="A9" s="118" t="s">
        <v>19</v>
      </c>
      <c r="B9" s="162">
        <v>705</v>
      </c>
      <c r="C9" s="116">
        <v>700</v>
      </c>
      <c r="D9" s="163">
        <v>700</v>
      </c>
      <c r="E9" s="163">
        <v>949</v>
      </c>
      <c r="F9" s="160">
        <f t="shared" si="1"/>
        <v>135.57142857142856</v>
      </c>
      <c r="G9" s="161">
        <f t="shared" si="0"/>
        <v>34.6</v>
      </c>
      <c r="H9" s="19" t="s">
        <v>20</v>
      </c>
    </row>
    <row r="10" spans="1:8" s="150" customFormat="1" ht="31.5" customHeight="1">
      <c r="A10" s="118" t="s">
        <v>21</v>
      </c>
      <c r="B10" s="162">
        <v>13470</v>
      </c>
      <c r="C10" s="116">
        <v>14000</v>
      </c>
      <c r="D10" s="163">
        <v>14000</v>
      </c>
      <c r="E10" s="163">
        <v>15094</v>
      </c>
      <c r="F10" s="160">
        <f t="shared" si="1"/>
        <v>107.8142857142857</v>
      </c>
      <c r="G10" s="161">
        <f t="shared" si="0"/>
        <v>12.1</v>
      </c>
      <c r="H10" s="19" t="s">
        <v>22</v>
      </c>
    </row>
    <row r="11" spans="1:8" s="150" customFormat="1" ht="30.75" customHeight="1">
      <c r="A11" s="118" t="s">
        <v>23</v>
      </c>
      <c r="B11" s="162">
        <v>3000</v>
      </c>
      <c r="C11" s="116">
        <v>5000</v>
      </c>
      <c r="D11" s="163">
        <v>5000</v>
      </c>
      <c r="E11" s="163">
        <v>5298</v>
      </c>
      <c r="F11" s="160">
        <f t="shared" si="1"/>
        <v>105.96000000000001</v>
      </c>
      <c r="G11" s="161">
        <f t="shared" si="0"/>
        <v>76.6</v>
      </c>
      <c r="H11" s="19" t="s">
        <v>24</v>
      </c>
    </row>
    <row r="12" spans="1:8" s="150" customFormat="1" ht="30.75" customHeight="1">
      <c r="A12" s="118" t="s">
        <v>25</v>
      </c>
      <c r="B12" s="162">
        <v>2062</v>
      </c>
      <c r="C12" s="116">
        <v>2100</v>
      </c>
      <c r="D12" s="163">
        <v>2100</v>
      </c>
      <c r="E12" s="163">
        <v>2806</v>
      </c>
      <c r="F12" s="160">
        <f t="shared" si="1"/>
        <v>133.61904761904762</v>
      </c>
      <c r="G12" s="161">
        <f t="shared" si="0"/>
        <v>36.1</v>
      </c>
      <c r="H12" s="19" t="s">
        <v>26</v>
      </c>
    </row>
    <row r="13" spans="1:8" s="150" customFormat="1" ht="21" customHeight="1">
      <c r="A13" s="118" t="s">
        <v>27</v>
      </c>
      <c r="B13" s="162">
        <v>42063</v>
      </c>
      <c r="C13" s="116">
        <v>44600</v>
      </c>
      <c r="D13" s="163">
        <v>44600</v>
      </c>
      <c r="E13" s="163">
        <v>44973</v>
      </c>
      <c r="F13" s="160">
        <f t="shared" si="1"/>
        <v>100.83632286995517</v>
      </c>
      <c r="G13" s="161">
        <f t="shared" si="0"/>
        <v>6.9</v>
      </c>
      <c r="H13" s="19"/>
    </row>
    <row r="14" spans="1:8" s="150" customFormat="1" ht="33.75" customHeight="1">
      <c r="A14" s="165" t="s">
        <v>28</v>
      </c>
      <c r="B14" s="165"/>
      <c r="C14" s="165"/>
      <c r="D14" s="165"/>
      <c r="E14" s="165"/>
      <c r="F14" s="165"/>
      <c r="G14" s="165"/>
      <c r="H14" s="166"/>
    </row>
    <row r="15" ht="39.75" customHeight="1"/>
  </sheetData>
  <sheetProtection/>
  <mergeCells count="3">
    <mergeCell ref="A2:H2"/>
    <mergeCell ref="A3:H3"/>
    <mergeCell ref="A14:H14"/>
  </mergeCells>
  <printOptions horizontalCentered="1"/>
  <pageMargins left="1.3" right="1.3" top="1.06" bottom="1.06"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29"/>
  <sheetViews>
    <sheetView showZeros="0" view="pageBreakPreview" zoomScale="130" zoomScaleSheetLayoutView="130" workbookViewId="0" topLeftCell="A22">
      <selection activeCell="K18" sqref="K18"/>
    </sheetView>
  </sheetViews>
  <sheetFormatPr defaultColWidth="9.00390625" defaultRowHeight="14.25"/>
  <cols>
    <col min="1" max="1" width="31.125" style="62" customWidth="1"/>
    <col min="2" max="6" width="6.625" style="62" customWidth="1"/>
    <col min="7" max="7" width="6.375" style="62" customWidth="1"/>
    <col min="8" max="8" width="38.125" style="62" customWidth="1"/>
    <col min="9" max="16384" width="9.00390625" style="62" customWidth="1"/>
  </cols>
  <sheetData>
    <row r="1" spans="1:8" s="57" customFormat="1" ht="20.25">
      <c r="A1" s="63" t="s">
        <v>29</v>
      </c>
      <c r="B1" s="63"/>
      <c r="C1" s="63"/>
      <c r="D1" s="63"/>
      <c r="E1" s="63"/>
      <c r="F1" s="63"/>
      <c r="G1" s="63"/>
      <c r="H1" s="63"/>
    </row>
    <row r="2" spans="1:8" s="84" customFormat="1" ht="33" customHeight="1">
      <c r="A2" s="64" t="s">
        <v>30</v>
      </c>
      <c r="B2" s="64"/>
      <c r="C2" s="64"/>
      <c r="D2" s="64"/>
      <c r="E2" s="64"/>
      <c r="F2" s="64"/>
      <c r="G2" s="64"/>
      <c r="H2" s="132"/>
    </row>
    <row r="3" spans="1:8" s="59" customFormat="1" ht="21" customHeight="1">
      <c r="A3" s="133" t="s">
        <v>2</v>
      </c>
      <c r="B3" s="134"/>
      <c r="C3" s="134"/>
      <c r="D3" s="134"/>
      <c r="E3" s="134"/>
      <c r="F3" s="134"/>
      <c r="G3" s="134"/>
      <c r="H3" s="135"/>
    </row>
    <row r="4" spans="1:8" s="60" customFormat="1" ht="42.75" customHeight="1">
      <c r="A4" s="66" t="s">
        <v>31</v>
      </c>
      <c r="B4" s="67" t="s">
        <v>32</v>
      </c>
      <c r="C4" s="67" t="s">
        <v>5</v>
      </c>
      <c r="D4" s="67" t="s">
        <v>6</v>
      </c>
      <c r="E4" s="67" t="s">
        <v>7</v>
      </c>
      <c r="F4" s="67" t="s">
        <v>33</v>
      </c>
      <c r="G4" s="69" t="s">
        <v>34</v>
      </c>
      <c r="H4" s="69" t="s">
        <v>35</v>
      </c>
    </row>
    <row r="5" spans="1:8" s="61" customFormat="1" ht="19.5" customHeight="1">
      <c r="A5" s="74" t="s">
        <v>36</v>
      </c>
      <c r="B5" s="75">
        <f>B6+B8+B11+B17+B19+B21+B23+B24+B25+B26</f>
        <v>438380</v>
      </c>
      <c r="C5" s="75">
        <f>C6+C8+C11+C17+C19+C21+C23+C24+C25+C26</f>
        <v>375861</v>
      </c>
      <c r="D5" s="75">
        <f>D6+D8+D11+D17+D19+D21+D23+D24+D25+D26</f>
        <v>601481</v>
      </c>
      <c r="E5" s="75">
        <f>E6+E8+E11+E17+E19+E21+E23+E24+E25+E26</f>
        <v>644341</v>
      </c>
      <c r="F5" s="136">
        <f>E5/D5*100</f>
        <v>107.12574462036206</v>
      </c>
      <c r="G5" s="72">
        <f>E5/B5*100-100</f>
        <v>46.9822984625211</v>
      </c>
      <c r="H5" s="73" t="s">
        <v>37</v>
      </c>
    </row>
    <row r="6" spans="1:8" s="61" customFormat="1" ht="19.5" customHeight="1">
      <c r="A6" s="74" t="s">
        <v>38</v>
      </c>
      <c r="B6" s="75"/>
      <c r="C6" s="75"/>
      <c r="D6" s="75"/>
      <c r="E6" s="75">
        <f>E7</f>
        <v>56</v>
      </c>
      <c r="F6" s="136"/>
      <c r="G6" s="72"/>
      <c r="H6" s="73"/>
    </row>
    <row r="7" spans="1:8" s="61" customFormat="1" ht="19.5" customHeight="1">
      <c r="A7" s="74" t="s">
        <v>39</v>
      </c>
      <c r="B7" s="75"/>
      <c r="C7" s="75"/>
      <c r="D7" s="75"/>
      <c r="E7" s="75">
        <v>56</v>
      </c>
      <c r="F7" s="136"/>
      <c r="G7" s="72"/>
      <c r="H7" s="73" t="s">
        <v>40</v>
      </c>
    </row>
    <row r="8" spans="1:8" s="61" customFormat="1" ht="19.5" customHeight="1">
      <c r="A8" s="74" t="s">
        <v>41</v>
      </c>
      <c r="B8" s="76">
        <f>SUM(B9:B10)</f>
        <v>2864</v>
      </c>
      <c r="C8" s="76">
        <f>SUM(C9:C10)</f>
        <v>1672</v>
      </c>
      <c r="D8" s="76">
        <f>SUM(D9:D10)</f>
        <v>1672</v>
      </c>
      <c r="E8" s="76">
        <f>SUM(E9:E10)</f>
        <v>1682</v>
      </c>
      <c r="F8" s="136">
        <f aca="true" t="shared" si="0" ref="F8:F28">E8/D8*100</f>
        <v>100.5980861244019</v>
      </c>
      <c r="G8" s="72">
        <f aca="true" t="shared" si="1" ref="G8:G26">E8/B8*100-100</f>
        <v>-41.270949720670394</v>
      </c>
      <c r="H8" s="73"/>
    </row>
    <row r="9" spans="1:8" s="61" customFormat="1" ht="19.5" customHeight="1">
      <c r="A9" s="74" t="s">
        <v>42</v>
      </c>
      <c r="B9" s="76">
        <v>2763</v>
      </c>
      <c r="C9" s="76">
        <v>1640</v>
      </c>
      <c r="D9" s="76">
        <v>1640</v>
      </c>
      <c r="E9" s="76">
        <v>1650</v>
      </c>
      <c r="F9" s="136">
        <f t="shared" si="0"/>
        <v>100.60975609756098</v>
      </c>
      <c r="G9" s="72">
        <f t="shared" si="1"/>
        <v>-40.28230184581976</v>
      </c>
      <c r="H9" s="73" t="s">
        <v>40</v>
      </c>
    </row>
    <row r="10" spans="1:8" s="61" customFormat="1" ht="19.5" customHeight="1">
      <c r="A10" s="74" t="s">
        <v>43</v>
      </c>
      <c r="B10" s="76">
        <v>101</v>
      </c>
      <c r="C10" s="76">
        <v>32</v>
      </c>
      <c r="D10" s="76">
        <v>32</v>
      </c>
      <c r="E10" s="76">
        <v>32</v>
      </c>
      <c r="F10" s="136">
        <f t="shared" si="0"/>
        <v>100</v>
      </c>
      <c r="G10" s="72">
        <f t="shared" si="1"/>
        <v>-68.31683168316832</v>
      </c>
      <c r="H10" s="73" t="s">
        <v>40</v>
      </c>
    </row>
    <row r="11" spans="1:8" s="61" customFormat="1" ht="19.5" customHeight="1">
      <c r="A11" s="74" t="s">
        <v>44</v>
      </c>
      <c r="B11" s="76">
        <f>SUM(B12:B16)</f>
        <v>377676</v>
      </c>
      <c r="C11" s="76">
        <f>SUM(C12:C16)</f>
        <v>301881</v>
      </c>
      <c r="D11" s="76">
        <f>SUM(D12:D16)</f>
        <v>527127</v>
      </c>
      <c r="E11" s="76">
        <f>SUM(E12:E16)</f>
        <v>574695</v>
      </c>
      <c r="F11" s="136">
        <f t="shared" si="0"/>
        <v>109.02401129139656</v>
      </c>
      <c r="G11" s="72">
        <f t="shared" si="1"/>
        <v>52.166142407778096</v>
      </c>
      <c r="H11" s="73"/>
    </row>
    <row r="12" spans="1:8" s="61" customFormat="1" ht="40.5" customHeight="1">
      <c r="A12" s="74" t="s">
        <v>45</v>
      </c>
      <c r="B12" s="76">
        <v>347772</v>
      </c>
      <c r="C12" s="76">
        <v>262335</v>
      </c>
      <c r="D12" s="76">
        <v>487581</v>
      </c>
      <c r="E12" s="76">
        <v>535003</v>
      </c>
      <c r="F12" s="136">
        <f t="shared" si="0"/>
        <v>109.72597373564597</v>
      </c>
      <c r="G12" s="72">
        <f t="shared" si="1"/>
        <v>53.837284197692725</v>
      </c>
      <c r="H12" s="73" t="s">
        <v>46</v>
      </c>
    </row>
    <row r="13" spans="1:8" s="61" customFormat="1" ht="30" customHeight="1">
      <c r="A13" s="74" t="s">
        <v>47</v>
      </c>
      <c r="B13" s="76">
        <v>6688</v>
      </c>
      <c r="C13" s="76">
        <v>15000</v>
      </c>
      <c r="D13" s="76">
        <v>15000</v>
      </c>
      <c r="E13" s="76">
        <v>15000</v>
      </c>
      <c r="F13" s="136">
        <f t="shared" si="0"/>
        <v>100</v>
      </c>
      <c r="G13" s="72">
        <f t="shared" si="1"/>
        <v>124.28229665071768</v>
      </c>
      <c r="H13" s="73" t="s">
        <v>48</v>
      </c>
    </row>
    <row r="14" spans="1:8" s="79" customFormat="1" ht="30" customHeight="1">
      <c r="A14" s="74" t="s">
        <v>49</v>
      </c>
      <c r="B14" s="76">
        <v>3324</v>
      </c>
      <c r="C14" s="76">
        <v>4608</v>
      </c>
      <c r="D14" s="76">
        <v>4608</v>
      </c>
      <c r="E14" s="76">
        <v>5588</v>
      </c>
      <c r="F14" s="136">
        <f t="shared" si="0"/>
        <v>121.26736111111111</v>
      </c>
      <c r="G14" s="72">
        <f t="shared" si="1"/>
        <v>68.11070998796632</v>
      </c>
      <c r="H14" s="73" t="s">
        <v>50</v>
      </c>
    </row>
    <row r="15" spans="1:8" s="61" customFormat="1" ht="28.5" customHeight="1">
      <c r="A15" s="74" t="s">
        <v>51</v>
      </c>
      <c r="B15" s="76">
        <v>17337</v>
      </c>
      <c r="C15" s="76">
        <v>14938</v>
      </c>
      <c r="D15" s="76">
        <v>14938</v>
      </c>
      <c r="E15" s="76">
        <v>14771</v>
      </c>
      <c r="F15" s="136">
        <f t="shared" si="0"/>
        <v>98.88204578926228</v>
      </c>
      <c r="G15" s="72">
        <f t="shared" si="1"/>
        <v>-14.800715233316026</v>
      </c>
      <c r="H15" s="73" t="s">
        <v>52</v>
      </c>
    </row>
    <row r="16" spans="1:8" s="61" customFormat="1" ht="42" customHeight="1">
      <c r="A16" s="74" t="s">
        <v>53</v>
      </c>
      <c r="B16" s="76">
        <v>2555</v>
      </c>
      <c r="C16" s="76">
        <v>5000</v>
      </c>
      <c r="D16" s="76">
        <v>5000</v>
      </c>
      <c r="E16" s="76">
        <v>4333</v>
      </c>
      <c r="F16" s="136">
        <f t="shared" si="0"/>
        <v>86.66</v>
      </c>
      <c r="G16" s="72">
        <f t="shared" si="1"/>
        <v>69.58904109589042</v>
      </c>
      <c r="H16" s="73" t="s">
        <v>54</v>
      </c>
    </row>
    <row r="17" spans="1:8" s="61" customFormat="1" ht="19.5" customHeight="1">
      <c r="A17" s="74" t="s">
        <v>55</v>
      </c>
      <c r="B17" s="76">
        <f>SUM(B18:B18)</f>
        <v>55</v>
      </c>
      <c r="C17" s="76">
        <f>SUM(C18:C18)</f>
        <v>22</v>
      </c>
      <c r="D17" s="76">
        <f>SUM(D18:D18)</f>
        <v>22</v>
      </c>
      <c r="E17" s="76">
        <f>SUM(E18:E18)</f>
        <v>46</v>
      </c>
      <c r="F17" s="136">
        <f t="shared" si="0"/>
        <v>209.0909090909091</v>
      </c>
      <c r="G17" s="72">
        <f t="shared" si="1"/>
        <v>-16.363636363636374</v>
      </c>
      <c r="H17" s="73"/>
    </row>
    <row r="18" spans="1:8" s="61" customFormat="1" ht="19.5" customHeight="1">
      <c r="A18" s="74" t="s">
        <v>56</v>
      </c>
      <c r="B18" s="76">
        <v>55</v>
      </c>
      <c r="C18" s="76">
        <v>22</v>
      </c>
      <c r="D18" s="76">
        <v>22</v>
      </c>
      <c r="E18" s="76">
        <v>46</v>
      </c>
      <c r="F18" s="136">
        <f t="shared" si="0"/>
        <v>209.0909090909091</v>
      </c>
      <c r="G18" s="72">
        <f t="shared" si="1"/>
        <v>-16.363636363636374</v>
      </c>
      <c r="H18" s="73" t="s">
        <v>40</v>
      </c>
    </row>
    <row r="19" spans="1:8" s="61" customFormat="1" ht="19.5" customHeight="1">
      <c r="A19" s="74" t="s">
        <v>57</v>
      </c>
      <c r="B19" s="76">
        <f>SUM(B20:B20)</f>
        <v>396</v>
      </c>
      <c r="C19" s="76">
        <f>SUM(C20:C20)</f>
        <v>147</v>
      </c>
      <c r="D19" s="76">
        <f>SUM(D20:D20)</f>
        <v>147</v>
      </c>
      <c r="E19" s="76">
        <f>SUM(E20:E20)</f>
        <v>121</v>
      </c>
      <c r="F19" s="136">
        <f t="shared" si="0"/>
        <v>82.31292517006803</v>
      </c>
      <c r="G19" s="72">
        <f t="shared" si="1"/>
        <v>-69.44444444444444</v>
      </c>
      <c r="H19" s="73"/>
    </row>
    <row r="20" spans="1:8" s="61" customFormat="1" ht="30" customHeight="1">
      <c r="A20" s="74" t="s">
        <v>58</v>
      </c>
      <c r="B20" s="76">
        <v>396</v>
      </c>
      <c r="C20" s="76">
        <v>147</v>
      </c>
      <c r="D20" s="76">
        <v>147</v>
      </c>
      <c r="E20" s="76">
        <v>121</v>
      </c>
      <c r="F20" s="136">
        <f t="shared" si="0"/>
        <v>82.31292517006803</v>
      </c>
      <c r="G20" s="72">
        <f t="shared" si="1"/>
        <v>-69.44444444444444</v>
      </c>
      <c r="H20" s="73" t="s">
        <v>59</v>
      </c>
    </row>
    <row r="21" spans="1:8" s="61" customFormat="1" ht="19.5" customHeight="1">
      <c r="A21" s="74" t="s">
        <v>60</v>
      </c>
      <c r="B21" s="76">
        <f>SUM(B22:B22)</f>
        <v>7</v>
      </c>
      <c r="C21" s="76">
        <f>SUM(C22:C22)</f>
        <v>0</v>
      </c>
      <c r="D21" s="76">
        <f>SUM(D22:D22)</f>
        <v>0</v>
      </c>
      <c r="E21" s="76">
        <f>SUM(E22:E22)</f>
        <v>5</v>
      </c>
      <c r="F21" s="136"/>
      <c r="G21" s="72">
        <f t="shared" si="1"/>
        <v>-28.57142857142857</v>
      </c>
      <c r="H21" s="73"/>
    </row>
    <row r="22" spans="1:8" s="61" customFormat="1" ht="19.5" customHeight="1">
      <c r="A22" s="74" t="s">
        <v>61</v>
      </c>
      <c r="B22" s="76">
        <v>7</v>
      </c>
      <c r="C22" s="76">
        <v>0</v>
      </c>
      <c r="D22" s="76">
        <v>0</v>
      </c>
      <c r="E22" s="76">
        <v>5</v>
      </c>
      <c r="F22" s="136"/>
      <c r="G22" s="72">
        <f t="shared" si="1"/>
        <v>-28.57142857142857</v>
      </c>
      <c r="H22" s="73" t="s">
        <v>40</v>
      </c>
    </row>
    <row r="23" spans="1:8" s="61" customFormat="1" ht="30" customHeight="1">
      <c r="A23" s="74" t="s">
        <v>62</v>
      </c>
      <c r="B23" s="76">
        <v>3188</v>
      </c>
      <c r="C23" s="76">
        <v>4295</v>
      </c>
      <c r="D23" s="76">
        <v>4295</v>
      </c>
      <c r="E23" s="76">
        <v>3987</v>
      </c>
      <c r="F23" s="136">
        <f t="shared" si="0"/>
        <v>92.82887077997671</v>
      </c>
      <c r="G23" s="72">
        <f t="shared" si="1"/>
        <v>25.06273525721457</v>
      </c>
      <c r="H23" s="73" t="s">
        <v>63</v>
      </c>
    </row>
    <row r="24" spans="1:8" s="61" customFormat="1" ht="30" customHeight="1">
      <c r="A24" s="80" t="s">
        <v>64</v>
      </c>
      <c r="B24" s="76">
        <v>52072</v>
      </c>
      <c r="C24" s="76">
        <v>63594</v>
      </c>
      <c r="D24" s="76">
        <v>63594</v>
      </c>
      <c r="E24" s="76">
        <v>59126</v>
      </c>
      <c r="F24" s="136">
        <f t="shared" si="0"/>
        <v>92.97417995408371</v>
      </c>
      <c r="G24" s="72">
        <f t="shared" si="1"/>
        <v>13.546627746197572</v>
      </c>
      <c r="H24" s="73" t="s">
        <v>63</v>
      </c>
    </row>
    <row r="25" spans="1:8" s="61" customFormat="1" ht="27" customHeight="1">
      <c r="A25" s="137" t="s">
        <v>65</v>
      </c>
      <c r="B25" s="76">
        <v>2046</v>
      </c>
      <c r="C25" s="76">
        <v>4200</v>
      </c>
      <c r="D25" s="76">
        <v>4469</v>
      </c>
      <c r="E25" s="76">
        <v>4469</v>
      </c>
      <c r="F25" s="136">
        <f t="shared" si="0"/>
        <v>100</v>
      </c>
      <c r="G25" s="72">
        <f t="shared" si="1"/>
        <v>118.4261974584555</v>
      </c>
      <c r="H25" s="73" t="s">
        <v>66</v>
      </c>
    </row>
    <row r="26" spans="1:8" s="61" customFormat="1" ht="30" customHeight="1">
      <c r="A26" s="80" t="s">
        <v>67</v>
      </c>
      <c r="B26" s="76">
        <v>76</v>
      </c>
      <c r="C26" s="76">
        <v>50</v>
      </c>
      <c r="D26" s="76">
        <v>155</v>
      </c>
      <c r="E26" s="76">
        <v>154</v>
      </c>
      <c r="F26" s="136">
        <f t="shared" si="0"/>
        <v>99.35483870967742</v>
      </c>
      <c r="G26" s="72">
        <f t="shared" si="1"/>
        <v>102.63157894736841</v>
      </c>
      <c r="H26" s="73" t="s">
        <v>68</v>
      </c>
    </row>
    <row r="27" spans="1:8" s="79" customFormat="1" ht="51" customHeight="1">
      <c r="A27" s="138" t="s">
        <v>69</v>
      </c>
      <c r="B27" s="139">
        <v>11000</v>
      </c>
      <c r="C27" s="140">
        <v>12000</v>
      </c>
      <c r="D27" s="140">
        <v>12000</v>
      </c>
      <c r="E27" s="139">
        <v>12000</v>
      </c>
      <c r="F27" s="141">
        <f t="shared" si="0"/>
        <v>100</v>
      </c>
      <c r="G27" s="141"/>
      <c r="H27" s="142" t="s">
        <v>70</v>
      </c>
    </row>
    <row r="28" spans="1:8" s="79" customFormat="1" ht="30" customHeight="1">
      <c r="A28" s="143" t="s">
        <v>71</v>
      </c>
      <c r="B28" s="139">
        <v>11000</v>
      </c>
      <c r="C28" s="140">
        <v>12000</v>
      </c>
      <c r="D28" s="140">
        <v>12000</v>
      </c>
      <c r="E28" s="139">
        <v>12000</v>
      </c>
      <c r="F28" s="141">
        <f t="shared" si="0"/>
        <v>100</v>
      </c>
      <c r="G28" s="141"/>
      <c r="H28" s="81" t="s">
        <v>72</v>
      </c>
    </row>
    <row r="29" spans="1:8" s="61" customFormat="1" ht="57" customHeight="1">
      <c r="A29" s="144" t="s">
        <v>73</v>
      </c>
      <c r="B29" s="144"/>
      <c r="C29" s="144"/>
      <c r="D29" s="144"/>
      <c r="E29" s="144"/>
      <c r="F29" s="144"/>
      <c r="G29" s="144"/>
      <c r="H29" s="145"/>
    </row>
  </sheetData>
  <sheetProtection/>
  <mergeCells count="4">
    <mergeCell ref="A1:H1"/>
    <mergeCell ref="A2:H2"/>
    <mergeCell ref="A3:H3"/>
    <mergeCell ref="A29:H29"/>
  </mergeCells>
  <printOptions horizontalCentered="1"/>
  <pageMargins left="1.3" right="1.3" top="1.06" bottom="1.06"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view="pageBreakPreview" zoomScale="130" zoomScaleSheetLayoutView="130" workbookViewId="0" topLeftCell="A1">
      <selection activeCell="A3" sqref="A3:D3"/>
    </sheetView>
  </sheetViews>
  <sheetFormatPr defaultColWidth="9.00390625" defaultRowHeight="14.25"/>
  <cols>
    <col min="1" max="1" width="29.875" style="105" customWidth="1"/>
    <col min="2" max="2" width="7.50390625" style="62" customWidth="1"/>
    <col min="3" max="3" width="27.875" style="105" customWidth="1"/>
    <col min="4" max="4" width="8.125" style="62" customWidth="1"/>
    <col min="5" max="16384" width="9.00390625" style="62" customWidth="1"/>
  </cols>
  <sheetData>
    <row r="1" spans="1:4" s="57" customFormat="1" ht="22.5" customHeight="1">
      <c r="A1" s="106" t="s">
        <v>74</v>
      </c>
      <c r="B1" s="106"/>
      <c r="C1" s="106"/>
      <c r="D1" s="106"/>
    </row>
    <row r="2" spans="1:4" s="104" customFormat="1" ht="31.5" customHeight="1">
      <c r="A2" s="107" t="s">
        <v>75</v>
      </c>
      <c r="B2" s="107"/>
      <c r="C2" s="107"/>
      <c r="D2" s="107"/>
    </row>
    <row r="3" spans="1:4" s="85" customFormat="1" ht="27" customHeight="1">
      <c r="A3" s="108" t="s">
        <v>2</v>
      </c>
      <c r="B3" s="108"/>
      <c r="C3" s="108"/>
      <c r="D3" s="108"/>
    </row>
    <row r="4" spans="1:4" s="60" customFormat="1" ht="30" customHeight="1">
      <c r="A4" s="109" t="s">
        <v>3</v>
      </c>
      <c r="B4" s="110" t="s">
        <v>76</v>
      </c>
      <c r="C4" s="109" t="s">
        <v>31</v>
      </c>
      <c r="D4" s="110" t="s">
        <v>76</v>
      </c>
    </row>
    <row r="5" spans="1:4" s="61" customFormat="1" ht="25.5" customHeight="1">
      <c r="A5" s="111" t="s">
        <v>77</v>
      </c>
      <c r="B5" s="112">
        <f>SUM(B6:B13)</f>
        <v>449350</v>
      </c>
      <c r="C5" s="113" t="s">
        <v>78</v>
      </c>
      <c r="D5" s="114">
        <f>D6+D9+D15+D17+D19+D20+D21+D22</f>
        <v>464372</v>
      </c>
    </row>
    <row r="6" spans="1:4" s="61" customFormat="1" ht="24" customHeight="1">
      <c r="A6" s="115" t="s">
        <v>79</v>
      </c>
      <c r="B6" s="116">
        <v>0</v>
      </c>
      <c r="C6" s="117" t="s">
        <v>80</v>
      </c>
      <c r="D6" s="114">
        <v>1502</v>
      </c>
    </row>
    <row r="7" spans="1:4" s="61" customFormat="1" ht="30" customHeight="1">
      <c r="A7" s="118" t="s">
        <v>81</v>
      </c>
      <c r="B7" s="116">
        <v>375000</v>
      </c>
      <c r="C7" s="119" t="s">
        <v>82</v>
      </c>
      <c r="D7" s="120">
        <v>1502</v>
      </c>
    </row>
    <row r="8" spans="1:4" s="61" customFormat="1" ht="19.5" customHeight="1">
      <c r="A8" s="118" t="s">
        <v>83</v>
      </c>
      <c r="B8" s="116">
        <v>11200</v>
      </c>
      <c r="C8" s="119" t="s">
        <v>84</v>
      </c>
      <c r="D8" s="120">
        <v>0</v>
      </c>
    </row>
    <row r="9" spans="1:4" s="61" customFormat="1" ht="19.5" customHeight="1">
      <c r="A9" s="118" t="s">
        <v>85</v>
      </c>
      <c r="B9" s="116">
        <v>750</v>
      </c>
      <c r="C9" s="117" t="s">
        <v>86</v>
      </c>
      <c r="D9" s="114">
        <f>SUM(D10:D14)</f>
        <v>402034</v>
      </c>
    </row>
    <row r="10" spans="1:4" s="61" customFormat="1" ht="28.5" customHeight="1">
      <c r="A10" s="118" t="s">
        <v>87</v>
      </c>
      <c r="B10" s="116">
        <v>14500</v>
      </c>
      <c r="C10" s="119" t="s">
        <v>88</v>
      </c>
      <c r="D10" s="120">
        <v>361218</v>
      </c>
    </row>
    <row r="11" spans="1:4" s="61" customFormat="1" ht="24" customHeight="1">
      <c r="A11" s="118" t="s">
        <v>89</v>
      </c>
      <c r="B11" s="116">
        <v>6000</v>
      </c>
      <c r="C11" s="119" t="s">
        <v>90</v>
      </c>
      <c r="D11" s="121">
        <v>18000</v>
      </c>
    </row>
    <row r="12" spans="1:5" s="61" customFormat="1" ht="24.75" customHeight="1">
      <c r="A12" s="118" t="s">
        <v>91</v>
      </c>
      <c r="B12" s="116">
        <v>2600</v>
      </c>
      <c r="C12" s="119" t="s">
        <v>92</v>
      </c>
      <c r="D12" s="122">
        <v>1496</v>
      </c>
      <c r="E12" s="79"/>
    </row>
    <row r="13" spans="1:5" s="61" customFormat="1" ht="30" customHeight="1">
      <c r="A13" s="118" t="s">
        <v>93</v>
      </c>
      <c r="B13" s="116">
        <v>39300</v>
      </c>
      <c r="C13" s="119" t="s">
        <v>94</v>
      </c>
      <c r="D13" s="121">
        <v>15320</v>
      </c>
      <c r="E13" s="79"/>
    </row>
    <row r="14" spans="1:4" s="61" customFormat="1" ht="22.5" customHeight="1">
      <c r="A14" s="118"/>
      <c r="B14" s="123"/>
      <c r="C14" s="119" t="s">
        <v>95</v>
      </c>
      <c r="D14" s="121">
        <v>6000</v>
      </c>
    </row>
    <row r="15" spans="1:4" s="61" customFormat="1" ht="24" customHeight="1">
      <c r="A15" s="124" t="s">
        <v>96</v>
      </c>
      <c r="B15" s="125">
        <v>4928</v>
      </c>
      <c r="C15" s="117" t="s">
        <v>97</v>
      </c>
      <c r="D15" s="120">
        <v>0</v>
      </c>
    </row>
    <row r="16" spans="1:4" s="61" customFormat="1" ht="22.5" customHeight="1">
      <c r="A16" s="124"/>
      <c r="B16" s="125"/>
      <c r="C16" s="119" t="s">
        <v>98</v>
      </c>
      <c r="D16" s="120">
        <v>0</v>
      </c>
    </row>
    <row r="17" spans="1:4" s="61" customFormat="1" ht="22.5" customHeight="1">
      <c r="A17" s="126"/>
      <c r="B17" s="127"/>
      <c r="C17" s="117" t="s">
        <v>99</v>
      </c>
      <c r="D17" s="120">
        <v>0</v>
      </c>
    </row>
    <row r="18" spans="1:4" s="61" customFormat="1" ht="27" customHeight="1">
      <c r="A18" s="126"/>
      <c r="B18" s="127"/>
      <c r="C18" s="119" t="s">
        <v>100</v>
      </c>
      <c r="D18" s="120">
        <v>0</v>
      </c>
    </row>
    <row r="19" spans="1:4" s="61" customFormat="1" ht="27.75" customHeight="1">
      <c r="A19" s="126"/>
      <c r="B19" s="127"/>
      <c r="C19" s="117" t="s">
        <v>101</v>
      </c>
      <c r="D19" s="120">
        <v>5995</v>
      </c>
    </row>
    <row r="20" spans="1:4" s="61" customFormat="1" ht="27" customHeight="1">
      <c r="A20" s="124"/>
      <c r="B20" s="125"/>
      <c r="C20" s="117" t="s">
        <v>102</v>
      </c>
      <c r="D20" s="121">
        <v>44905</v>
      </c>
    </row>
    <row r="21" spans="1:4" s="61" customFormat="1" ht="21" customHeight="1">
      <c r="A21" s="128"/>
      <c r="B21" s="114"/>
      <c r="C21" s="117" t="s">
        <v>103</v>
      </c>
      <c r="D21" s="121">
        <v>9836</v>
      </c>
    </row>
    <row r="22" spans="1:4" s="61" customFormat="1" ht="27" customHeight="1">
      <c r="A22" s="126"/>
      <c r="B22" s="129"/>
      <c r="C22" s="117" t="s">
        <v>104</v>
      </c>
      <c r="D22" s="121">
        <v>100</v>
      </c>
    </row>
    <row r="23" spans="1:4" s="61" customFormat="1" ht="24" customHeight="1">
      <c r="A23" s="126"/>
      <c r="B23" s="129"/>
      <c r="C23" s="117" t="s">
        <v>105</v>
      </c>
      <c r="D23" s="130">
        <v>0</v>
      </c>
    </row>
    <row r="24" spans="1:4" s="61" customFormat="1" ht="27" customHeight="1">
      <c r="A24" s="124" t="s">
        <v>106</v>
      </c>
      <c r="B24" s="125">
        <v>25422</v>
      </c>
      <c r="C24" s="124" t="s">
        <v>107</v>
      </c>
      <c r="D24" s="114">
        <v>15328</v>
      </c>
    </row>
    <row r="25" spans="1:4" s="61" customFormat="1" ht="22.5" customHeight="1">
      <c r="A25" s="128" t="s">
        <v>108</v>
      </c>
      <c r="B25" s="131">
        <f>B5+B15+B24</f>
        <v>479700</v>
      </c>
      <c r="C25" s="124" t="s">
        <v>109</v>
      </c>
      <c r="D25" s="131">
        <f>D5+D23+D24</f>
        <v>479700</v>
      </c>
    </row>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sheetData>
  <sheetProtection/>
  <mergeCells count="3">
    <mergeCell ref="A1:D1"/>
    <mergeCell ref="A2:D2"/>
    <mergeCell ref="A3:D3"/>
  </mergeCells>
  <printOptions horizontalCentered="1" verticalCentered="1"/>
  <pageMargins left="1.06" right="1.06" top="1.3" bottom="1.3"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13"/>
  <sheetViews>
    <sheetView view="pageBreakPreview" zoomScale="115" zoomScaleSheetLayoutView="115" workbookViewId="0" topLeftCell="A1">
      <selection activeCell="A3" sqref="A3:E3"/>
    </sheetView>
  </sheetViews>
  <sheetFormatPr defaultColWidth="9.00390625" defaultRowHeight="14.25"/>
  <cols>
    <col min="1" max="1" width="31.00390625" style="61" customWidth="1"/>
    <col min="2" max="4" width="8.625" style="61" customWidth="1"/>
    <col min="5" max="5" width="52.00390625" style="61" customWidth="1"/>
    <col min="6" max="6" width="51.125" style="61" customWidth="1"/>
    <col min="7" max="16384" width="9.00390625" style="61" customWidth="1"/>
  </cols>
  <sheetData>
    <row r="1" spans="1:5" s="57" customFormat="1" ht="21" customHeight="1">
      <c r="A1" s="88" t="s">
        <v>110</v>
      </c>
      <c r="B1" s="88"/>
      <c r="C1" s="88"/>
      <c r="D1" s="89"/>
      <c r="E1" s="89"/>
    </row>
    <row r="2" spans="1:5" s="84" customFormat="1" ht="39" customHeight="1">
      <c r="A2" s="90" t="s">
        <v>111</v>
      </c>
      <c r="B2" s="90"/>
      <c r="C2" s="90"/>
      <c r="D2" s="90"/>
      <c r="E2" s="91"/>
    </row>
    <row r="3" spans="1:5" s="85" customFormat="1" ht="25.5" customHeight="1">
      <c r="A3" s="92" t="s">
        <v>2</v>
      </c>
      <c r="B3" s="92"/>
      <c r="C3" s="93"/>
      <c r="D3" s="93"/>
      <c r="E3" s="94"/>
    </row>
    <row r="4" spans="1:5" s="86" customFormat="1" ht="54.75" customHeight="1">
      <c r="A4" s="95" t="s">
        <v>3</v>
      </c>
      <c r="B4" s="95" t="s">
        <v>7</v>
      </c>
      <c r="C4" s="95" t="s">
        <v>112</v>
      </c>
      <c r="D4" s="96" t="s">
        <v>113</v>
      </c>
      <c r="E4" s="96" t="s">
        <v>10</v>
      </c>
    </row>
    <row r="5" spans="1:5" s="87" customFormat="1" ht="24.75" customHeight="1">
      <c r="A5" s="97" t="s">
        <v>114</v>
      </c>
      <c r="B5" s="98">
        <f>SUM(B6:B13)</f>
        <v>548702</v>
      </c>
      <c r="C5" s="98">
        <f>SUM(C6:C13)</f>
        <v>449350</v>
      </c>
      <c r="D5" s="99">
        <f>ROUND(C5/B5*100-100,1)</f>
        <v>-18.1</v>
      </c>
      <c r="E5" s="19" t="s">
        <v>115</v>
      </c>
    </row>
    <row r="6" spans="1:5" s="87" customFormat="1" ht="24.75" customHeight="1">
      <c r="A6" s="100" t="s">
        <v>13</v>
      </c>
      <c r="B6" s="101">
        <v>571</v>
      </c>
      <c r="C6" s="102">
        <v>0</v>
      </c>
      <c r="D6" s="99">
        <f aca="true" t="shared" si="0" ref="D6:D13">ROUND(C6/B6*100-100,1)</f>
        <v>-100</v>
      </c>
      <c r="E6" s="19" t="s">
        <v>116</v>
      </c>
    </row>
    <row r="7" spans="1:5" s="87" customFormat="1" ht="63" customHeight="1">
      <c r="A7" s="97" t="s">
        <v>15</v>
      </c>
      <c r="B7" s="101">
        <v>463569</v>
      </c>
      <c r="C7" s="102">
        <v>375000</v>
      </c>
      <c r="D7" s="99">
        <f t="shared" si="0"/>
        <v>-19.1</v>
      </c>
      <c r="E7" s="19" t="s">
        <v>117</v>
      </c>
    </row>
    <row r="8" spans="1:5" s="87" customFormat="1" ht="24.75" customHeight="1">
      <c r="A8" s="97" t="s">
        <v>17</v>
      </c>
      <c r="B8" s="101">
        <v>15442</v>
      </c>
      <c r="C8" s="102">
        <v>11200</v>
      </c>
      <c r="D8" s="99">
        <f t="shared" si="0"/>
        <v>-27.5</v>
      </c>
      <c r="E8" s="19" t="s">
        <v>118</v>
      </c>
    </row>
    <row r="9" spans="1:5" s="87" customFormat="1" ht="24.75" customHeight="1">
      <c r="A9" s="97" t="s">
        <v>19</v>
      </c>
      <c r="B9" s="101">
        <v>949</v>
      </c>
      <c r="C9" s="102">
        <v>750</v>
      </c>
      <c r="D9" s="99">
        <f t="shared" si="0"/>
        <v>-21</v>
      </c>
      <c r="E9" s="19" t="s">
        <v>119</v>
      </c>
    </row>
    <row r="10" spans="1:5" s="87" customFormat="1" ht="27.75" customHeight="1">
      <c r="A10" s="97" t="s">
        <v>21</v>
      </c>
      <c r="B10" s="101">
        <v>15094</v>
      </c>
      <c r="C10" s="102">
        <v>14500</v>
      </c>
      <c r="D10" s="99">
        <f t="shared" si="0"/>
        <v>-3.9</v>
      </c>
      <c r="E10" s="19" t="s">
        <v>120</v>
      </c>
    </row>
    <row r="11" spans="1:5" s="87" customFormat="1" ht="27.75" customHeight="1">
      <c r="A11" s="97" t="s">
        <v>23</v>
      </c>
      <c r="B11" s="101">
        <v>5298</v>
      </c>
      <c r="C11" s="102">
        <v>6000</v>
      </c>
      <c r="D11" s="99">
        <f t="shared" si="0"/>
        <v>13.3</v>
      </c>
      <c r="E11" s="19" t="s">
        <v>121</v>
      </c>
    </row>
    <row r="12" spans="1:5" s="87" customFormat="1" ht="25.5" customHeight="1">
      <c r="A12" s="97" t="s">
        <v>25</v>
      </c>
      <c r="B12" s="101">
        <v>2806</v>
      </c>
      <c r="C12" s="102">
        <v>2600</v>
      </c>
      <c r="D12" s="99">
        <f t="shared" si="0"/>
        <v>-7.3</v>
      </c>
      <c r="E12" s="19" t="s">
        <v>120</v>
      </c>
    </row>
    <row r="13" spans="1:6" s="87" customFormat="1" ht="42.75" customHeight="1">
      <c r="A13" s="97" t="s">
        <v>27</v>
      </c>
      <c r="B13" s="101">
        <v>44973</v>
      </c>
      <c r="C13" s="102">
        <v>39300</v>
      </c>
      <c r="D13" s="99">
        <f t="shared" si="0"/>
        <v>-12.6</v>
      </c>
      <c r="E13" s="19" t="s">
        <v>122</v>
      </c>
      <c r="F13" s="103"/>
    </row>
  </sheetData>
  <sheetProtection/>
  <mergeCells count="2">
    <mergeCell ref="A2:E2"/>
    <mergeCell ref="A3:E3"/>
  </mergeCells>
  <printOptions horizontalCentered="1"/>
  <pageMargins left="1.3" right="1.3" top="1.06" bottom="1.06"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28"/>
  <sheetViews>
    <sheetView showZeros="0" view="pageBreakPreview" zoomScale="130" zoomScaleSheetLayoutView="130" workbookViewId="0" topLeftCell="A1">
      <selection activeCell="A3" sqref="A3:F3"/>
    </sheetView>
  </sheetViews>
  <sheetFormatPr defaultColWidth="9.00390625" defaultRowHeight="14.25"/>
  <cols>
    <col min="1" max="1" width="33.125" style="62" customWidth="1"/>
    <col min="2" max="3" width="8.625" style="62" customWidth="1"/>
    <col min="4" max="4" width="8.375" style="62" customWidth="1"/>
    <col min="5" max="5" width="8.25390625" style="62" customWidth="1"/>
    <col min="6" max="6" width="41.875" style="62" customWidth="1"/>
    <col min="7" max="7" width="11.75390625" style="62" customWidth="1"/>
    <col min="8" max="16384" width="9.00390625" style="62" customWidth="1"/>
  </cols>
  <sheetData>
    <row r="1" spans="1:6" s="57" customFormat="1" ht="20.25">
      <c r="A1" s="63" t="s">
        <v>123</v>
      </c>
      <c r="B1" s="63"/>
      <c r="C1" s="63"/>
      <c r="D1" s="63"/>
      <c r="E1" s="63"/>
      <c r="F1" s="63"/>
    </row>
    <row r="2" spans="1:6" s="58" customFormat="1" ht="28.5" customHeight="1">
      <c r="A2" s="64" t="s">
        <v>124</v>
      </c>
      <c r="B2" s="64"/>
      <c r="C2" s="64"/>
      <c r="D2" s="64"/>
      <c r="E2" s="64"/>
      <c r="F2" s="64"/>
    </row>
    <row r="3" spans="1:6" s="59" customFormat="1" ht="18" customHeight="1">
      <c r="A3" s="65" t="s">
        <v>2</v>
      </c>
      <c r="B3" s="65"/>
      <c r="C3" s="65"/>
      <c r="D3" s="65"/>
      <c r="E3" s="65"/>
      <c r="F3" s="65"/>
    </row>
    <row r="4" spans="1:6" s="60" customFormat="1" ht="44.25" customHeight="1">
      <c r="A4" s="66" t="s">
        <v>31</v>
      </c>
      <c r="B4" s="66" t="s">
        <v>125</v>
      </c>
      <c r="C4" s="66" t="s">
        <v>126</v>
      </c>
      <c r="D4" s="67" t="s">
        <v>112</v>
      </c>
      <c r="E4" s="68" t="s">
        <v>127</v>
      </c>
      <c r="F4" s="69" t="s">
        <v>35</v>
      </c>
    </row>
    <row r="5" spans="1:6" s="61" customFormat="1" ht="18" customHeight="1">
      <c r="A5" s="70" t="s">
        <v>36</v>
      </c>
      <c r="B5" s="71">
        <f>B6+B8+B11+B17+B19+B21+B23+B24+B25+B26</f>
        <v>644341</v>
      </c>
      <c r="C5" s="71">
        <f>C6+C8+C11+C17+C19+C21+C23+C24+C25+C26</f>
        <v>549341</v>
      </c>
      <c r="D5" s="71">
        <f>D8+D11+D17+D19+D21+D23+D24+D25+D26</f>
        <v>464372</v>
      </c>
      <c r="E5" s="72">
        <f>D5/C5*100-100</f>
        <v>-15.467441898565738</v>
      </c>
      <c r="F5" s="73" t="s">
        <v>128</v>
      </c>
    </row>
    <row r="6" spans="1:6" s="61" customFormat="1" ht="18" customHeight="1">
      <c r="A6" s="74" t="s">
        <v>38</v>
      </c>
      <c r="B6" s="71">
        <f>B7</f>
        <v>56</v>
      </c>
      <c r="C6" s="71">
        <f>C7</f>
        <v>56</v>
      </c>
      <c r="D6" s="71"/>
      <c r="E6" s="72">
        <f aca="true" t="shared" si="0" ref="E6:E26">D6/C6*100-100</f>
        <v>-100</v>
      </c>
      <c r="F6" s="73"/>
    </row>
    <row r="7" spans="1:6" s="61" customFormat="1" ht="30" customHeight="1">
      <c r="A7" s="74" t="s">
        <v>39</v>
      </c>
      <c r="B7" s="75">
        <v>56</v>
      </c>
      <c r="C7" s="75">
        <v>56</v>
      </c>
      <c r="D7" s="71"/>
      <c r="E7" s="72">
        <f t="shared" si="0"/>
        <v>-100</v>
      </c>
      <c r="F7" s="73" t="s">
        <v>129</v>
      </c>
    </row>
    <row r="8" spans="1:6" s="61" customFormat="1" ht="18" customHeight="1">
      <c r="A8" s="74" t="s">
        <v>41</v>
      </c>
      <c r="B8" s="76">
        <f>SUM(B9:B10)</f>
        <v>1682</v>
      </c>
      <c r="C8" s="76">
        <f>SUM(C9:C10)</f>
        <v>1682</v>
      </c>
      <c r="D8" s="76">
        <f>SUM(D9:D10)</f>
        <v>1502</v>
      </c>
      <c r="E8" s="72">
        <f t="shared" si="0"/>
        <v>-10.701545778834713</v>
      </c>
      <c r="F8" s="73"/>
    </row>
    <row r="9" spans="1:6" s="61" customFormat="1" ht="30" customHeight="1">
      <c r="A9" s="74" t="s">
        <v>42</v>
      </c>
      <c r="B9" s="76">
        <v>1650</v>
      </c>
      <c r="C9" s="76">
        <v>1650</v>
      </c>
      <c r="D9" s="77">
        <v>1502</v>
      </c>
      <c r="E9" s="72">
        <f t="shared" si="0"/>
        <v>-8.969696969696969</v>
      </c>
      <c r="F9" s="73" t="s">
        <v>130</v>
      </c>
    </row>
    <row r="10" spans="1:6" s="61" customFormat="1" ht="30" customHeight="1">
      <c r="A10" s="74" t="s">
        <v>43</v>
      </c>
      <c r="B10" s="76">
        <v>32</v>
      </c>
      <c r="C10" s="76">
        <v>32</v>
      </c>
      <c r="D10" s="77"/>
      <c r="E10" s="72">
        <f t="shared" si="0"/>
        <v>-100</v>
      </c>
      <c r="F10" s="73" t="s">
        <v>129</v>
      </c>
    </row>
    <row r="11" spans="1:6" s="61" customFormat="1" ht="18" customHeight="1">
      <c r="A11" s="74" t="s">
        <v>44</v>
      </c>
      <c r="B11" s="76">
        <f>SUM(B12:B16)</f>
        <v>574695</v>
      </c>
      <c r="C11" s="76">
        <f>SUM(C12:C16)</f>
        <v>479695</v>
      </c>
      <c r="D11" s="76">
        <f>SUM(D12:D16)</f>
        <v>402034</v>
      </c>
      <c r="E11" s="72">
        <f t="shared" si="0"/>
        <v>-16.189662181177624</v>
      </c>
      <c r="F11" s="73"/>
    </row>
    <row r="12" spans="1:6" s="61" customFormat="1" ht="28.5" customHeight="1">
      <c r="A12" s="74" t="s">
        <v>45</v>
      </c>
      <c r="B12" s="76">
        <v>535003</v>
      </c>
      <c r="C12" s="76">
        <v>440003</v>
      </c>
      <c r="D12" s="78">
        <v>361218</v>
      </c>
      <c r="E12" s="72">
        <f t="shared" si="0"/>
        <v>-17.905559734819988</v>
      </c>
      <c r="F12" s="73" t="s">
        <v>131</v>
      </c>
    </row>
    <row r="13" spans="1:6" s="61" customFormat="1" ht="39.75" customHeight="1">
      <c r="A13" s="74" t="s">
        <v>47</v>
      </c>
      <c r="B13" s="76">
        <v>15000</v>
      </c>
      <c r="C13" s="76">
        <v>15000</v>
      </c>
      <c r="D13" s="76">
        <v>18000</v>
      </c>
      <c r="E13" s="72">
        <f t="shared" si="0"/>
        <v>20</v>
      </c>
      <c r="F13" s="73" t="s">
        <v>132</v>
      </c>
    </row>
    <row r="14" spans="1:7" s="61" customFormat="1" ht="30" customHeight="1">
      <c r="A14" s="74" t="s">
        <v>49</v>
      </c>
      <c r="B14" s="76">
        <v>5588</v>
      </c>
      <c r="C14" s="76">
        <v>5588</v>
      </c>
      <c r="D14" s="78">
        <v>1496</v>
      </c>
      <c r="E14" s="72">
        <f t="shared" si="0"/>
        <v>-73.22834645669292</v>
      </c>
      <c r="F14" s="73" t="s">
        <v>133</v>
      </c>
      <c r="G14" s="79"/>
    </row>
    <row r="15" spans="1:6" s="61" customFormat="1" ht="27.75" customHeight="1">
      <c r="A15" s="74" t="s">
        <v>134</v>
      </c>
      <c r="B15" s="76">
        <v>14771</v>
      </c>
      <c r="C15" s="76">
        <v>14771</v>
      </c>
      <c r="D15" s="76">
        <v>15320</v>
      </c>
      <c r="E15" s="72">
        <f t="shared" si="0"/>
        <v>3.7167422652494793</v>
      </c>
      <c r="F15" s="73" t="s">
        <v>135</v>
      </c>
    </row>
    <row r="16" spans="1:6" s="61" customFormat="1" ht="30" customHeight="1">
      <c r="A16" s="74" t="s">
        <v>53</v>
      </c>
      <c r="B16" s="76">
        <v>4333</v>
      </c>
      <c r="C16" s="76">
        <v>4333</v>
      </c>
      <c r="D16" s="76">
        <v>6000</v>
      </c>
      <c r="E16" s="72">
        <f t="shared" si="0"/>
        <v>38.4721901684745</v>
      </c>
      <c r="F16" s="73" t="s">
        <v>136</v>
      </c>
    </row>
    <row r="17" spans="1:6" s="61" customFormat="1" ht="18.75" customHeight="1">
      <c r="A17" s="74" t="s">
        <v>55</v>
      </c>
      <c r="B17" s="76">
        <f>SUM(B18:B18)</f>
        <v>46</v>
      </c>
      <c r="C17" s="76">
        <f>SUM(C18:C18)</f>
        <v>46</v>
      </c>
      <c r="D17" s="76">
        <f>SUM(D18:D18)</f>
        <v>0</v>
      </c>
      <c r="E17" s="72">
        <f t="shared" si="0"/>
        <v>-100</v>
      </c>
      <c r="F17" s="73"/>
    </row>
    <row r="18" spans="1:6" s="61" customFormat="1" ht="30" customHeight="1">
      <c r="A18" s="74" t="s">
        <v>56</v>
      </c>
      <c r="B18" s="76">
        <v>46</v>
      </c>
      <c r="C18" s="76">
        <v>46</v>
      </c>
      <c r="D18" s="76"/>
      <c r="E18" s="72">
        <f t="shared" si="0"/>
        <v>-100</v>
      </c>
      <c r="F18" s="73" t="s">
        <v>129</v>
      </c>
    </row>
    <row r="19" spans="1:6" s="61" customFormat="1" ht="30" customHeight="1">
      <c r="A19" s="74" t="s">
        <v>57</v>
      </c>
      <c r="B19" s="76">
        <f>SUM(B20:B20)</f>
        <v>121</v>
      </c>
      <c r="C19" s="76">
        <f>SUM(C20:C20)</f>
        <v>121</v>
      </c>
      <c r="D19" s="76">
        <f>SUM(D20:D20)</f>
        <v>0</v>
      </c>
      <c r="E19" s="72">
        <f t="shared" si="0"/>
        <v>-100</v>
      </c>
      <c r="F19" s="73"/>
    </row>
    <row r="20" spans="1:6" s="61" customFormat="1" ht="30" customHeight="1">
      <c r="A20" s="74" t="s">
        <v>137</v>
      </c>
      <c r="B20" s="76">
        <v>121</v>
      </c>
      <c r="C20" s="76">
        <v>121</v>
      </c>
      <c r="D20" s="76"/>
      <c r="E20" s="72">
        <f t="shared" si="0"/>
        <v>-100</v>
      </c>
      <c r="F20" s="73" t="s">
        <v>138</v>
      </c>
    </row>
    <row r="21" spans="1:6" s="61" customFormat="1" ht="30" customHeight="1">
      <c r="A21" s="74" t="s">
        <v>60</v>
      </c>
      <c r="B21" s="76">
        <f>SUM(B22:B22)</f>
        <v>5</v>
      </c>
      <c r="C21" s="76">
        <f>SUM(C22:C22)</f>
        <v>5</v>
      </c>
      <c r="D21" s="76">
        <f>SUM(D22:D22)</f>
        <v>0</v>
      </c>
      <c r="E21" s="72">
        <f t="shared" si="0"/>
        <v>-100</v>
      </c>
      <c r="F21" s="73"/>
    </row>
    <row r="22" spans="1:6" s="61" customFormat="1" ht="30" customHeight="1">
      <c r="A22" s="74" t="s">
        <v>61</v>
      </c>
      <c r="B22" s="76">
        <v>5</v>
      </c>
      <c r="C22" s="76">
        <v>5</v>
      </c>
      <c r="D22" s="76"/>
      <c r="E22" s="72">
        <f t="shared" si="0"/>
        <v>-100</v>
      </c>
      <c r="F22" s="73" t="s">
        <v>129</v>
      </c>
    </row>
    <row r="23" spans="1:6" s="61" customFormat="1" ht="41.25" customHeight="1">
      <c r="A23" s="74" t="s">
        <v>62</v>
      </c>
      <c r="B23" s="76">
        <v>3987</v>
      </c>
      <c r="C23" s="76">
        <v>3987</v>
      </c>
      <c r="D23" s="76">
        <v>5995</v>
      </c>
      <c r="E23" s="72">
        <f t="shared" si="0"/>
        <v>50.36368196639077</v>
      </c>
      <c r="F23" s="73" t="s">
        <v>139</v>
      </c>
    </row>
    <row r="24" spans="1:6" s="61" customFormat="1" ht="42.75" customHeight="1">
      <c r="A24" s="80" t="s">
        <v>64</v>
      </c>
      <c r="B24" s="76">
        <v>59126</v>
      </c>
      <c r="C24" s="76">
        <v>59126</v>
      </c>
      <c r="D24" s="76">
        <v>44905</v>
      </c>
      <c r="E24" s="72">
        <f t="shared" si="0"/>
        <v>-24.052024490072057</v>
      </c>
      <c r="F24" s="73" t="s">
        <v>140</v>
      </c>
    </row>
    <row r="25" spans="1:6" s="61" customFormat="1" ht="43.5" customHeight="1">
      <c r="A25" s="80" t="s">
        <v>65</v>
      </c>
      <c r="B25" s="76">
        <v>4469</v>
      </c>
      <c r="C25" s="76">
        <v>4469</v>
      </c>
      <c r="D25" s="76">
        <v>9836</v>
      </c>
      <c r="E25" s="72">
        <f t="shared" si="0"/>
        <v>120.09398075632132</v>
      </c>
      <c r="F25" s="81" t="s">
        <v>141</v>
      </c>
    </row>
    <row r="26" spans="1:6" s="61" customFormat="1" ht="34.5" customHeight="1">
      <c r="A26" s="80" t="s">
        <v>67</v>
      </c>
      <c r="B26" s="76">
        <v>154</v>
      </c>
      <c r="C26" s="76">
        <v>154</v>
      </c>
      <c r="D26" s="76">
        <v>100</v>
      </c>
      <c r="E26" s="72">
        <f t="shared" si="0"/>
        <v>-35.06493506493507</v>
      </c>
      <c r="F26" s="81" t="s">
        <v>142</v>
      </c>
    </row>
    <row r="27" spans="1:6" s="61" customFormat="1" ht="34.5" customHeight="1">
      <c r="A27" s="82" t="s">
        <v>143</v>
      </c>
      <c r="B27" s="82"/>
      <c r="C27" s="82"/>
      <c r="D27" s="82"/>
      <c r="E27" s="82"/>
      <c r="F27" s="82"/>
    </row>
    <row r="28" spans="1:6" s="61" customFormat="1" ht="15.75" customHeight="1">
      <c r="A28" s="83"/>
      <c r="B28" s="83"/>
      <c r="C28" s="83"/>
      <c r="D28" s="83"/>
      <c r="E28" s="83"/>
      <c r="F28" s="83"/>
    </row>
    <row r="29" ht="39" customHeight="1"/>
  </sheetData>
  <sheetProtection/>
  <mergeCells count="4">
    <mergeCell ref="A1:F1"/>
    <mergeCell ref="A2:F2"/>
    <mergeCell ref="A3:F3"/>
    <mergeCell ref="A27:F28"/>
  </mergeCells>
  <printOptions horizontalCentered="1"/>
  <pageMargins left="1.3" right="1.3" top="1.06" bottom="1.06"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Q432"/>
  <sheetViews>
    <sheetView showZeros="0" tabSelected="1" view="pageBreakPreview" zoomScale="130" zoomScaleSheetLayoutView="130" workbookViewId="0" topLeftCell="A16">
      <selection activeCell="A3" sqref="A3:F3"/>
    </sheetView>
  </sheetViews>
  <sheetFormatPr defaultColWidth="9.00390625" defaultRowHeight="14.25"/>
  <cols>
    <col min="1" max="1" width="38.50390625" style="6" customWidth="1"/>
    <col min="2" max="5" width="8.625" style="7" customWidth="1"/>
    <col min="6" max="6" width="35.625" style="6" customWidth="1"/>
    <col min="7" max="7" width="9.00390625" style="7" hidden="1" customWidth="1"/>
    <col min="8" max="10" width="14.50390625" style="7" hidden="1" customWidth="1"/>
    <col min="11" max="11" width="14.625" style="7" hidden="1" customWidth="1"/>
    <col min="12" max="12" width="9.00390625" style="7" hidden="1" customWidth="1"/>
    <col min="13" max="13" width="20.75390625" style="7" hidden="1" customWidth="1"/>
    <col min="14" max="17" width="9.00390625" style="7" hidden="1" customWidth="1"/>
    <col min="18" max="16384" width="9.00390625" style="7" customWidth="1"/>
  </cols>
  <sheetData>
    <row r="1" s="1" customFormat="1" ht="20.25">
      <c r="A1" s="1" t="s">
        <v>144</v>
      </c>
    </row>
    <row r="2" spans="1:6" s="2" customFormat="1" ht="36" customHeight="1">
      <c r="A2" s="8" t="s">
        <v>145</v>
      </c>
      <c r="B2" s="8"/>
      <c r="C2" s="8"/>
      <c r="D2" s="8"/>
      <c r="E2" s="8"/>
      <c r="F2" s="8"/>
    </row>
    <row r="3" spans="1:17" s="3" customFormat="1" ht="22.5" customHeight="1">
      <c r="A3" s="9" t="s">
        <v>2</v>
      </c>
      <c r="B3" s="10"/>
      <c r="C3" s="10"/>
      <c r="D3" s="10"/>
      <c r="E3" s="10"/>
      <c r="F3" s="10"/>
      <c r="L3" s="29" t="s">
        <v>146</v>
      </c>
      <c r="M3" s="29"/>
      <c r="N3" s="29"/>
      <c r="P3" s="30" t="s">
        <v>147</v>
      </c>
      <c r="Q3" s="30"/>
    </row>
    <row r="4" spans="1:17" s="4" customFormat="1" ht="45" customHeight="1">
      <c r="A4" s="11" t="s">
        <v>31</v>
      </c>
      <c r="B4" s="11" t="s">
        <v>148</v>
      </c>
      <c r="C4" s="12" t="s">
        <v>126</v>
      </c>
      <c r="D4" s="11" t="s">
        <v>112</v>
      </c>
      <c r="E4" s="13" t="s">
        <v>149</v>
      </c>
      <c r="F4" s="14" t="s">
        <v>10</v>
      </c>
      <c r="G4" s="4" t="s">
        <v>150</v>
      </c>
      <c r="H4" s="4" t="s">
        <v>146</v>
      </c>
      <c r="I4" s="4" t="s">
        <v>151</v>
      </c>
      <c r="J4" s="4" t="s">
        <v>152</v>
      </c>
      <c r="L4" s="31"/>
      <c r="M4" s="32" t="s">
        <v>153</v>
      </c>
      <c r="N4" s="33" t="e">
        <f>SUM(N5,N15,N21,#REF!,N38,N82,N107,N148,N166,N173,N176,N200,N222)</f>
        <v>#REF!</v>
      </c>
      <c r="P4" s="34" t="s">
        <v>154</v>
      </c>
      <c r="Q4" s="45" t="s">
        <v>155</v>
      </c>
    </row>
    <row r="5" spans="1:17" s="5" customFormat="1" ht="18" customHeight="1">
      <c r="A5" s="15" t="s">
        <v>36</v>
      </c>
      <c r="B5" s="16">
        <f>B6+B8+B17+B39+B44+B50+B52+B59+B60+B61</f>
        <v>644341</v>
      </c>
      <c r="C5" s="16">
        <f>C6+C8+C17+C39+C44+C50+C52+C59+C60+C61</f>
        <v>549341</v>
      </c>
      <c r="D5" s="16">
        <f>D8+D17+D39+D44+D50+D52+D59+D60+D61</f>
        <v>464372</v>
      </c>
      <c r="E5" s="17">
        <f>IF(ISERROR((D5/C5-1)*100),0,(D5/C5-1)*100)</f>
        <v>-15.467441898565736</v>
      </c>
      <c r="F5" s="18"/>
      <c r="H5" s="5">
        <f>IF(ISERROR(VLOOKUP(G5,L:N,3,FALSE)),0,VLOOKUP(G5,L:N,3,FALSE))</f>
        <v>0</v>
      </c>
      <c r="I5" s="5">
        <f>IF(ISERROR(VLOOKUP(G5,L:N,3,FALSE)),0,VLOOKUP(G5,L:N,3,FALSE))</f>
        <v>0</v>
      </c>
      <c r="J5" s="5">
        <f>IF(ISERROR(VLOOKUP(G5,P:Q,2,FALSE)),0,VLOOKUP(G5,P:Q,2,FALSE))</f>
        <v>0</v>
      </c>
      <c r="L5" s="31">
        <v>206</v>
      </c>
      <c r="M5" s="35" t="s">
        <v>156</v>
      </c>
      <c r="N5" s="33">
        <f>N8</f>
        <v>0</v>
      </c>
      <c r="P5" s="36">
        <v>2082201</v>
      </c>
      <c r="Q5" s="46">
        <v>885</v>
      </c>
    </row>
    <row r="6" spans="1:17" s="5" customFormat="1" ht="18" customHeight="1">
      <c r="A6" s="15" t="s">
        <v>157</v>
      </c>
      <c r="B6" s="16">
        <f>B7</f>
        <v>56</v>
      </c>
      <c r="C6" s="16">
        <f>C7</f>
        <v>56</v>
      </c>
      <c r="D6" s="16"/>
      <c r="E6" s="17">
        <f aca="true" t="shared" si="0" ref="E6:E61">IF(ISERROR((D6/C6-1)*100),0,(D6/C6-1)*100)</f>
        <v>-100</v>
      </c>
      <c r="F6" s="19" t="s">
        <v>158</v>
      </c>
      <c r="L6" s="31"/>
      <c r="M6" s="35"/>
      <c r="N6" s="33"/>
      <c r="P6" s="37"/>
      <c r="Q6" s="47"/>
    </row>
    <row r="7" spans="1:17" s="5" customFormat="1" ht="18" customHeight="1">
      <c r="A7" s="20" t="s">
        <v>159</v>
      </c>
      <c r="B7" s="16">
        <v>56</v>
      </c>
      <c r="C7" s="16">
        <v>56</v>
      </c>
      <c r="D7" s="16"/>
      <c r="E7" s="17">
        <f t="shared" si="0"/>
        <v>-100</v>
      </c>
      <c r="F7" s="18"/>
      <c r="L7" s="31"/>
      <c r="M7" s="35"/>
      <c r="N7" s="33"/>
      <c r="P7" s="37"/>
      <c r="Q7" s="47"/>
    </row>
    <row r="8" spans="1:17" s="5" customFormat="1" ht="18" customHeight="1">
      <c r="A8" s="15" t="s">
        <v>160</v>
      </c>
      <c r="B8" s="21">
        <f>B9+B13</f>
        <v>1682</v>
      </c>
      <c r="C8" s="21">
        <f>C9+C13</f>
        <v>1682</v>
      </c>
      <c r="D8" s="21">
        <f>D9+D13</f>
        <v>1502</v>
      </c>
      <c r="E8" s="17">
        <f t="shared" si="0"/>
        <v>-10.70154577883472</v>
      </c>
      <c r="F8" s="18"/>
      <c r="H8" s="5">
        <f aca="true" t="shared" si="1" ref="H8:H39">IF(ISERROR(VLOOKUP(G8,L$1:N$65536,3,FALSE)),0,VLOOKUP(G8,L$1:N$65536,3,FALSE))</f>
        <v>0</v>
      </c>
      <c r="I8" s="5">
        <f aca="true" t="shared" si="2" ref="I8:I45">IF(ISERROR(VLOOKUP(G8,L$1:N$65536,3,FALSE)),0,VLOOKUP(G8,L$1:N$65536,3,FALSE))</f>
        <v>0</v>
      </c>
      <c r="J8" s="5">
        <f aca="true" t="shared" si="3" ref="J8:J39">IF(ISERROR(VLOOKUP(G8,P$1:Q$65536,2,FALSE)),0,VLOOKUP(G8,P$1:Q$65536,2,FALSE))</f>
        <v>0</v>
      </c>
      <c r="L8" s="31">
        <v>20610</v>
      </c>
      <c r="M8" s="32" t="s">
        <v>161</v>
      </c>
      <c r="N8" s="33">
        <f>SUM(N9:N14)</f>
        <v>0</v>
      </c>
      <c r="P8" s="37">
        <v>2082202</v>
      </c>
      <c r="Q8" s="47">
        <v>755</v>
      </c>
    </row>
    <row r="9" spans="1:17" s="5" customFormat="1" ht="30" customHeight="1">
      <c r="A9" s="15" t="s">
        <v>162</v>
      </c>
      <c r="B9" s="21">
        <f>SUM(B10:B12)</f>
        <v>1650</v>
      </c>
      <c r="C9" s="21">
        <f>SUM(C10:C12)</f>
        <v>1650</v>
      </c>
      <c r="D9" s="21">
        <f>SUM(D10:D12)</f>
        <v>1502</v>
      </c>
      <c r="E9" s="17">
        <f t="shared" si="0"/>
        <v>-8.969696969696972</v>
      </c>
      <c r="F9" s="19" t="s">
        <v>163</v>
      </c>
      <c r="H9" s="5">
        <f t="shared" si="1"/>
        <v>0</v>
      </c>
      <c r="I9" s="5">
        <f t="shared" si="2"/>
        <v>0</v>
      </c>
      <c r="J9" s="5">
        <f t="shared" si="3"/>
        <v>0</v>
      </c>
      <c r="L9" s="31">
        <v>2061001</v>
      </c>
      <c r="M9" s="32" t="s">
        <v>164</v>
      </c>
      <c r="N9" s="38">
        <v>0</v>
      </c>
      <c r="P9" s="37">
        <v>2082302</v>
      </c>
      <c r="Q9" s="47">
        <v>32</v>
      </c>
    </row>
    <row r="10" spans="1:17" s="5" customFormat="1" ht="18" customHeight="1">
      <c r="A10" s="22" t="s">
        <v>165</v>
      </c>
      <c r="B10" s="23">
        <v>885</v>
      </c>
      <c r="C10" s="23">
        <v>885</v>
      </c>
      <c r="D10" s="23">
        <v>1502</v>
      </c>
      <c r="E10" s="17">
        <f t="shared" si="0"/>
        <v>69.71751412429379</v>
      </c>
      <c r="F10" s="18"/>
      <c r="G10" s="5">
        <v>2082201</v>
      </c>
      <c r="H10" s="5">
        <f t="shared" si="1"/>
        <v>1180</v>
      </c>
      <c r="I10" s="5">
        <f t="shared" si="2"/>
        <v>1180</v>
      </c>
      <c r="J10" s="5">
        <f t="shared" si="3"/>
        <v>885</v>
      </c>
      <c r="L10" s="31">
        <v>2061002</v>
      </c>
      <c r="M10" s="32" t="s">
        <v>166</v>
      </c>
      <c r="N10" s="38">
        <v>0</v>
      </c>
      <c r="P10" s="37">
        <v>2120801</v>
      </c>
      <c r="Q10" s="47">
        <v>64413</v>
      </c>
    </row>
    <row r="11" spans="1:17" s="5" customFormat="1" ht="18" customHeight="1">
      <c r="A11" s="22" t="s">
        <v>167</v>
      </c>
      <c r="B11" s="23">
        <v>750</v>
      </c>
      <c r="C11" s="23">
        <v>750</v>
      </c>
      <c r="D11" s="23"/>
      <c r="E11" s="17">
        <f t="shared" si="0"/>
        <v>-100</v>
      </c>
      <c r="F11" s="18"/>
      <c r="G11" s="5">
        <v>2082202</v>
      </c>
      <c r="H11" s="5">
        <f t="shared" si="1"/>
        <v>1573</v>
      </c>
      <c r="I11" s="5">
        <f t="shared" si="2"/>
        <v>1573</v>
      </c>
      <c r="J11" s="5">
        <f t="shared" si="3"/>
        <v>755</v>
      </c>
      <c r="L11" s="31">
        <v>2061003</v>
      </c>
      <c r="M11" s="32" t="s">
        <v>168</v>
      </c>
      <c r="N11" s="38">
        <v>0</v>
      </c>
      <c r="P11" s="37">
        <v>2120802</v>
      </c>
      <c r="Q11" s="47">
        <v>78023</v>
      </c>
    </row>
    <row r="12" spans="1:17" s="5" customFormat="1" ht="18" customHeight="1">
      <c r="A12" s="22" t="s">
        <v>169</v>
      </c>
      <c r="B12" s="23">
        <v>15</v>
      </c>
      <c r="C12" s="23">
        <v>15</v>
      </c>
      <c r="D12" s="23"/>
      <c r="E12" s="17">
        <f t="shared" si="0"/>
        <v>-100</v>
      </c>
      <c r="F12" s="18"/>
      <c r="G12" s="5">
        <v>2082299</v>
      </c>
      <c r="H12" s="5">
        <f t="shared" si="1"/>
        <v>10</v>
      </c>
      <c r="I12" s="5">
        <f t="shared" si="2"/>
        <v>10</v>
      </c>
      <c r="J12" s="5">
        <f t="shared" si="3"/>
        <v>0</v>
      </c>
      <c r="L12" s="31">
        <v>2061004</v>
      </c>
      <c r="M12" s="32" t="s">
        <v>170</v>
      </c>
      <c r="N12" s="38">
        <v>0</v>
      </c>
      <c r="P12" s="37">
        <v>2120803</v>
      </c>
      <c r="Q12" s="47">
        <v>23764</v>
      </c>
    </row>
    <row r="13" spans="1:17" s="5" customFormat="1" ht="18" customHeight="1">
      <c r="A13" s="24" t="s">
        <v>171</v>
      </c>
      <c r="B13" s="21">
        <f>SUM(B14:B16)</f>
        <v>32</v>
      </c>
      <c r="C13" s="21">
        <f>SUM(C14:C16)</f>
        <v>32</v>
      </c>
      <c r="D13" s="21">
        <f>SUM(D14:D16)</f>
        <v>0</v>
      </c>
      <c r="E13" s="17">
        <f t="shared" si="0"/>
        <v>-100</v>
      </c>
      <c r="F13" s="19" t="s">
        <v>158</v>
      </c>
      <c r="H13" s="5">
        <f t="shared" si="1"/>
        <v>0</v>
      </c>
      <c r="I13" s="5">
        <f t="shared" si="2"/>
        <v>0</v>
      </c>
      <c r="J13" s="5">
        <f t="shared" si="3"/>
        <v>0</v>
      </c>
      <c r="L13" s="31">
        <v>2061005</v>
      </c>
      <c r="M13" s="32" t="s">
        <v>172</v>
      </c>
      <c r="N13" s="38">
        <v>0</v>
      </c>
      <c r="P13" s="37">
        <v>2120804</v>
      </c>
      <c r="Q13" s="47">
        <v>28700</v>
      </c>
    </row>
    <row r="14" spans="1:17" s="5" customFormat="1" ht="18" customHeight="1">
      <c r="A14" s="22" t="s">
        <v>165</v>
      </c>
      <c r="B14" s="23">
        <f>H14</f>
        <v>0</v>
      </c>
      <c r="C14" s="23">
        <f>I14</f>
        <v>0</v>
      </c>
      <c r="D14" s="23">
        <f>J14</f>
        <v>0</v>
      </c>
      <c r="E14" s="17">
        <f t="shared" si="0"/>
        <v>0</v>
      </c>
      <c r="F14" s="18"/>
      <c r="G14" s="5">
        <v>2082301</v>
      </c>
      <c r="H14" s="5">
        <f t="shared" si="1"/>
        <v>0</v>
      </c>
      <c r="I14" s="5">
        <f t="shared" si="2"/>
        <v>0</v>
      </c>
      <c r="J14" s="5">
        <f t="shared" si="3"/>
        <v>0</v>
      </c>
      <c r="L14" s="31">
        <v>2061099</v>
      </c>
      <c r="M14" s="32" t="s">
        <v>173</v>
      </c>
      <c r="N14" s="38">
        <v>0</v>
      </c>
      <c r="P14" s="37">
        <v>2120805</v>
      </c>
      <c r="Q14" s="47">
        <v>38100</v>
      </c>
    </row>
    <row r="15" spans="1:17" s="5" customFormat="1" ht="18" customHeight="1">
      <c r="A15" s="22" t="s">
        <v>167</v>
      </c>
      <c r="B15" s="23">
        <v>32</v>
      </c>
      <c r="C15" s="23">
        <v>32</v>
      </c>
      <c r="D15" s="23"/>
      <c r="E15" s="17">
        <f t="shared" si="0"/>
        <v>-100</v>
      </c>
      <c r="F15" s="18"/>
      <c r="G15" s="5">
        <v>2082302</v>
      </c>
      <c r="H15" s="5">
        <f t="shared" si="1"/>
        <v>101</v>
      </c>
      <c r="I15" s="5">
        <f t="shared" si="2"/>
        <v>101</v>
      </c>
      <c r="J15" s="5">
        <f t="shared" si="3"/>
        <v>32</v>
      </c>
      <c r="L15" s="31">
        <v>207</v>
      </c>
      <c r="M15" s="35" t="s">
        <v>174</v>
      </c>
      <c r="N15" s="33">
        <f>N16</f>
        <v>0</v>
      </c>
      <c r="P15" s="37">
        <v>2120806</v>
      </c>
      <c r="Q15" s="47">
        <v>2805</v>
      </c>
    </row>
    <row r="16" spans="1:17" s="5" customFormat="1" ht="18" customHeight="1">
      <c r="A16" s="22" t="s">
        <v>175</v>
      </c>
      <c r="B16" s="23">
        <f>H16</f>
        <v>0</v>
      </c>
      <c r="C16" s="23">
        <f>I16</f>
        <v>0</v>
      </c>
      <c r="D16" s="23">
        <f>J16</f>
        <v>0</v>
      </c>
      <c r="E16" s="17">
        <f t="shared" si="0"/>
        <v>0</v>
      </c>
      <c r="F16" s="25"/>
      <c r="G16" s="5">
        <v>2082399</v>
      </c>
      <c r="H16" s="5">
        <f t="shared" si="1"/>
        <v>0</v>
      </c>
      <c r="I16" s="5">
        <f t="shared" si="2"/>
        <v>0</v>
      </c>
      <c r="J16" s="5">
        <f t="shared" si="3"/>
        <v>0</v>
      </c>
      <c r="L16" s="31">
        <v>20707</v>
      </c>
      <c r="M16" s="32" t="s">
        <v>176</v>
      </c>
      <c r="N16" s="33">
        <f>SUM(N17:N20)</f>
        <v>0</v>
      </c>
      <c r="P16" s="37">
        <v>2120807</v>
      </c>
      <c r="Q16" s="47">
        <v>5400</v>
      </c>
    </row>
    <row r="17" spans="1:17" s="5" customFormat="1" ht="18" customHeight="1">
      <c r="A17" s="15" t="s">
        <v>177</v>
      </c>
      <c r="B17" s="21">
        <f>+B18+B28+B30+B31+B35</f>
        <v>574695</v>
      </c>
      <c r="C17" s="21">
        <f>+C18+C28+C30+C31+C35</f>
        <v>479695</v>
      </c>
      <c r="D17" s="21">
        <f>+D18+D28+D30+D31+D35</f>
        <v>402034</v>
      </c>
      <c r="E17" s="17">
        <f t="shared" si="0"/>
        <v>-16.18966218117762</v>
      </c>
      <c r="F17" s="18"/>
      <c r="H17" s="5">
        <f t="shared" si="1"/>
        <v>0</v>
      </c>
      <c r="I17" s="5">
        <f t="shared" si="2"/>
        <v>0</v>
      </c>
      <c r="J17" s="5">
        <f t="shared" si="3"/>
        <v>0</v>
      </c>
      <c r="L17" s="31">
        <v>2070701</v>
      </c>
      <c r="M17" s="32" t="s">
        <v>178</v>
      </c>
      <c r="N17" s="38">
        <v>0</v>
      </c>
      <c r="P17" s="37">
        <v>2120899</v>
      </c>
      <c r="Q17" s="47">
        <v>21130</v>
      </c>
    </row>
    <row r="18" spans="1:17" s="5" customFormat="1" ht="18" customHeight="1">
      <c r="A18" s="24" t="s">
        <v>179</v>
      </c>
      <c r="B18" s="23">
        <f>SUM(B19:B27)</f>
        <v>535003</v>
      </c>
      <c r="C18" s="23">
        <f>SUM(C19:C27)</f>
        <v>440003</v>
      </c>
      <c r="D18" s="23">
        <f>SUM(D19:D27)</f>
        <v>361218</v>
      </c>
      <c r="E18" s="17">
        <f t="shared" si="0"/>
        <v>-17.905559734819988</v>
      </c>
      <c r="F18" s="18"/>
      <c r="H18" s="5">
        <f t="shared" si="1"/>
        <v>0</v>
      </c>
      <c r="I18" s="5">
        <f t="shared" si="2"/>
        <v>0</v>
      </c>
      <c r="J18" s="5">
        <f t="shared" si="3"/>
        <v>0</v>
      </c>
      <c r="L18" s="31">
        <v>2070702</v>
      </c>
      <c r="M18" s="32" t="s">
        <v>180</v>
      </c>
      <c r="N18" s="38">
        <v>0</v>
      </c>
      <c r="P18" s="37">
        <v>2121001</v>
      </c>
      <c r="Q18" s="47">
        <v>15000</v>
      </c>
    </row>
    <row r="19" spans="1:17" s="5" customFormat="1" ht="18" customHeight="1">
      <c r="A19" s="22" t="s">
        <v>181</v>
      </c>
      <c r="B19" s="23">
        <v>163693</v>
      </c>
      <c r="C19" s="23">
        <v>163693</v>
      </c>
      <c r="D19" s="23">
        <v>70500</v>
      </c>
      <c r="E19" s="17">
        <f t="shared" si="0"/>
        <v>-56.93157312774524</v>
      </c>
      <c r="F19" s="18"/>
      <c r="G19" s="5">
        <v>2120801</v>
      </c>
      <c r="H19" s="5">
        <f t="shared" si="1"/>
        <v>118386</v>
      </c>
      <c r="I19" s="5">
        <f t="shared" si="2"/>
        <v>118386</v>
      </c>
      <c r="J19" s="5">
        <f t="shared" si="3"/>
        <v>64413</v>
      </c>
      <c r="L19" s="31">
        <v>2070703</v>
      </c>
      <c r="M19" s="32" t="s">
        <v>182</v>
      </c>
      <c r="N19" s="38">
        <v>0</v>
      </c>
      <c r="P19" s="37">
        <v>21211</v>
      </c>
      <c r="Q19" s="47">
        <v>4608</v>
      </c>
    </row>
    <row r="20" spans="1:17" s="5" customFormat="1" ht="22.5" customHeight="1">
      <c r="A20" s="22" t="s">
        <v>183</v>
      </c>
      <c r="B20" s="23">
        <v>117096</v>
      </c>
      <c r="C20" s="23">
        <v>117096</v>
      </c>
      <c r="D20" s="23">
        <v>34300</v>
      </c>
      <c r="E20" s="17">
        <f t="shared" si="0"/>
        <v>-70.70779531324725</v>
      </c>
      <c r="F20" s="18"/>
      <c r="G20" s="5">
        <v>2120802</v>
      </c>
      <c r="H20" s="5">
        <f t="shared" si="1"/>
        <v>68663</v>
      </c>
      <c r="I20" s="5">
        <f t="shared" si="2"/>
        <v>68663</v>
      </c>
      <c r="J20" s="5">
        <f t="shared" si="3"/>
        <v>78023</v>
      </c>
      <c r="L20" s="31">
        <v>2070799</v>
      </c>
      <c r="M20" s="32" t="s">
        <v>184</v>
      </c>
      <c r="N20" s="39">
        <v>0</v>
      </c>
      <c r="P20" s="37">
        <v>2121301</v>
      </c>
      <c r="Q20" s="47">
        <v>60</v>
      </c>
    </row>
    <row r="21" spans="1:17" s="5" customFormat="1" ht="18" customHeight="1">
      <c r="A21" s="22" t="s">
        <v>185</v>
      </c>
      <c r="B21" s="23">
        <v>55013</v>
      </c>
      <c r="C21" s="23">
        <v>55013</v>
      </c>
      <c r="D21" s="23">
        <v>43705</v>
      </c>
      <c r="E21" s="17">
        <f t="shared" si="0"/>
        <v>-20.55514151200626</v>
      </c>
      <c r="F21" s="18"/>
      <c r="G21" s="5">
        <v>2120803</v>
      </c>
      <c r="H21" s="5">
        <f t="shared" si="1"/>
        <v>34367</v>
      </c>
      <c r="I21" s="5">
        <f t="shared" si="2"/>
        <v>34367</v>
      </c>
      <c r="J21" s="5">
        <f t="shared" si="3"/>
        <v>23764</v>
      </c>
      <c r="L21" s="31">
        <v>208</v>
      </c>
      <c r="M21" s="35" t="s">
        <v>186</v>
      </c>
      <c r="N21" s="33">
        <f>N22+N27</f>
        <v>2864</v>
      </c>
      <c r="P21" s="37">
        <v>2121302</v>
      </c>
      <c r="Q21" s="47">
        <v>120</v>
      </c>
    </row>
    <row r="22" spans="1:17" s="5" customFormat="1" ht="18" customHeight="1">
      <c r="A22" s="22" t="s">
        <v>187</v>
      </c>
      <c r="B22" s="23">
        <v>19016</v>
      </c>
      <c r="C22" s="23">
        <v>19016</v>
      </c>
      <c r="D22" s="23">
        <v>66426</v>
      </c>
      <c r="E22" s="17">
        <f t="shared" si="0"/>
        <v>249.31636516617584</v>
      </c>
      <c r="F22" s="18"/>
      <c r="G22" s="5">
        <v>2120804</v>
      </c>
      <c r="H22" s="5">
        <f t="shared" si="1"/>
        <v>18874</v>
      </c>
      <c r="I22" s="5">
        <f t="shared" si="2"/>
        <v>18874</v>
      </c>
      <c r="J22" s="5">
        <f t="shared" si="3"/>
        <v>28700</v>
      </c>
      <c r="L22" s="31">
        <v>20822</v>
      </c>
      <c r="M22" s="32" t="s">
        <v>188</v>
      </c>
      <c r="N22" s="40">
        <f>SUM(N23:N25)</f>
        <v>2763</v>
      </c>
      <c r="P22" s="37">
        <v>2121399</v>
      </c>
      <c r="Q22" s="47">
        <v>14758</v>
      </c>
    </row>
    <row r="23" spans="1:17" s="5" customFormat="1" ht="18" customHeight="1">
      <c r="A23" s="22" t="s">
        <v>189</v>
      </c>
      <c r="B23" s="23">
        <v>42432</v>
      </c>
      <c r="C23" s="23">
        <v>42432</v>
      </c>
      <c r="D23" s="23">
        <v>62000</v>
      </c>
      <c r="E23" s="17">
        <f t="shared" si="0"/>
        <v>46.116138763197576</v>
      </c>
      <c r="F23" s="18"/>
      <c r="G23" s="5">
        <v>2120805</v>
      </c>
      <c r="H23" s="5">
        <f t="shared" si="1"/>
        <v>58782</v>
      </c>
      <c r="I23" s="5">
        <f t="shared" si="2"/>
        <v>58782</v>
      </c>
      <c r="J23" s="5">
        <f t="shared" si="3"/>
        <v>38100</v>
      </c>
      <c r="L23" s="31">
        <v>2082201</v>
      </c>
      <c r="M23" s="32" t="s">
        <v>165</v>
      </c>
      <c r="N23" s="38">
        <v>1180</v>
      </c>
      <c r="P23" s="37">
        <v>2121401</v>
      </c>
      <c r="Q23" s="47">
        <v>4875</v>
      </c>
    </row>
    <row r="24" spans="1:17" s="5" customFormat="1" ht="18" customHeight="1">
      <c r="A24" s="22" t="s">
        <v>190</v>
      </c>
      <c r="B24" s="23">
        <v>2723</v>
      </c>
      <c r="C24" s="23">
        <v>2723</v>
      </c>
      <c r="D24" s="23">
        <v>4311</v>
      </c>
      <c r="E24" s="17">
        <f t="shared" si="0"/>
        <v>58.31803158281308</v>
      </c>
      <c r="F24" s="18"/>
      <c r="G24" s="5">
        <v>2120806</v>
      </c>
      <c r="H24" s="5">
        <f t="shared" si="1"/>
        <v>2221</v>
      </c>
      <c r="I24" s="5">
        <f t="shared" si="2"/>
        <v>2221</v>
      </c>
      <c r="J24" s="5">
        <f t="shared" si="3"/>
        <v>2805</v>
      </c>
      <c r="L24" s="31">
        <v>2082202</v>
      </c>
      <c r="M24" s="32" t="s">
        <v>167</v>
      </c>
      <c r="N24" s="38">
        <v>1573</v>
      </c>
      <c r="P24" s="37">
        <v>2121499</v>
      </c>
      <c r="Q24" s="47">
        <v>125</v>
      </c>
    </row>
    <row r="25" spans="1:17" s="5" customFormat="1" ht="18" customHeight="1">
      <c r="A25" s="22" t="s">
        <v>191</v>
      </c>
      <c r="B25" s="23">
        <v>5400</v>
      </c>
      <c r="C25" s="23">
        <v>5400</v>
      </c>
      <c r="D25" s="23">
        <v>4960</v>
      </c>
      <c r="E25" s="17">
        <f t="shared" si="0"/>
        <v>-8.148148148148149</v>
      </c>
      <c r="F25" s="18"/>
      <c r="G25" s="5">
        <v>2120807</v>
      </c>
      <c r="H25" s="5">
        <f t="shared" si="1"/>
        <v>5800</v>
      </c>
      <c r="I25" s="5">
        <f t="shared" si="2"/>
        <v>5800</v>
      </c>
      <c r="J25" s="5">
        <f t="shared" si="3"/>
        <v>5400</v>
      </c>
      <c r="L25" s="31">
        <v>2082299</v>
      </c>
      <c r="M25" s="32" t="s">
        <v>169</v>
      </c>
      <c r="N25" s="38">
        <v>10</v>
      </c>
      <c r="P25" s="37">
        <v>2136603</v>
      </c>
      <c r="Q25" s="47">
        <v>22</v>
      </c>
    </row>
    <row r="26" spans="1:17" s="5" customFormat="1" ht="18" customHeight="1">
      <c r="A26" s="22" t="s">
        <v>192</v>
      </c>
      <c r="B26" s="23"/>
      <c r="C26" s="23"/>
      <c r="D26" s="23"/>
      <c r="E26" s="17">
        <f t="shared" si="0"/>
        <v>0</v>
      </c>
      <c r="F26" s="18"/>
      <c r="G26" s="5">
        <v>2120809</v>
      </c>
      <c r="H26" s="5">
        <f t="shared" si="1"/>
        <v>5478</v>
      </c>
      <c r="I26" s="5">
        <f t="shared" si="2"/>
        <v>5478</v>
      </c>
      <c r="J26" s="5">
        <f t="shared" si="3"/>
        <v>0</v>
      </c>
      <c r="L26" s="31"/>
      <c r="M26" s="32"/>
      <c r="N26" s="38"/>
      <c r="P26" s="37"/>
      <c r="Q26" s="47"/>
    </row>
    <row r="27" spans="1:17" s="5" customFormat="1" ht="18" customHeight="1">
      <c r="A27" s="22" t="s">
        <v>193</v>
      </c>
      <c r="B27" s="23">
        <v>129630</v>
      </c>
      <c r="C27" s="23">
        <f>129630-95000</f>
        <v>34630</v>
      </c>
      <c r="D27" s="23">
        <v>75016</v>
      </c>
      <c r="E27" s="17">
        <f t="shared" si="0"/>
        <v>116.62142650880737</v>
      </c>
      <c r="F27" s="18"/>
      <c r="G27" s="5">
        <v>2120899</v>
      </c>
      <c r="H27" s="5">
        <f t="shared" si="1"/>
        <v>35201</v>
      </c>
      <c r="I27" s="5">
        <f t="shared" si="2"/>
        <v>35201</v>
      </c>
      <c r="J27" s="5">
        <f t="shared" si="3"/>
        <v>21130</v>
      </c>
      <c r="L27" s="31">
        <v>20823</v>
      </c>
      <c r="M27" s="32" t="s">
        <v>194</v>
      </c>
      <c r="N27" s="33">
        <f>SUM(N28:N30)</f>
        <v>101</v>
      </c>
      <c r="P27" s="37">
        <v>2156101</v>
      </c>
      <c r="Q27" s="47">
        <v>55</v>
      </c>
    </row>
    <row r="28" spans="1:17" s="5" customFormat="1" ht="18" customHeight="1">
      <c r="A28" s="15" t="s">
        <v>195</v>
      </c>
      <c r="B28" s="16">
        <f>B29</f>
        <v>15000</v>
      </c>
      <c r="C28" s="16">
        <f>C29</f>
        <v>15000</v>
      </c>
      <c r="D28" s="16">
        <f>D29</f>
        <v>18000</v>
      </c>
      <c r="E28" s="17">
        <f t="shared" si="0"/>
        <v>19.999999999999996</v>
      </c>
      <c r="F28" s="26"/>
      <c r="H28" s="5">
        <f t="shared" si="1"/>
        <v>0</v>
      </c>
      <c r="I28" s="5">
        <f t="shared" si="2"/>
        <v>0</v>
      </c>
      <c r="J28" s="5">
        <f t="shared" si="3"/>
        <v>0</v>
      </c>
      <c r="L28" s="31">
        <v>2082301</v>
      </c>
      <c r="M28" s="32" t="s">
        <v>165</v>
      </c>
      <c r="N28" s="38">
        <v>0</v>
      </c>
      <c r="P28" s="37">
        <v>2156199</v>
      </c>
      <c r="Q28" s="47">
        <v>92</v>
      </c>
    </row>
    <row r="29" spans="1:17" s="5" customFormat="1" ht="18" customHeight="1">
      <c r="A29" s="22" t="s">
        <v>181</v>
      </c>
      <c r="B29" s="23">
        <v>15000</v>
      </c>
      <c r="C29" s="23">
        <v>15000</v>
      </c>
      <c r="D29" s="23">
        <v>18000</v>
      </c>
      <c r="E29" s="17">
        <f t="shared" si="0"/>
        <v>19.999999999999996</v>
      </c>
      <c r="F29" s="18" t="s">
        <v>196</v>
      </c>
      <c r="G29" s="5">
        <v>2121001</v>
      </c>
      <c r="H29" s="5">
        <f t="shared" si="1"/>
        <v>6688</v>
      </c>
      <c r="I29" s="5">
        <f t="shared" si="2"/>
        <v>6688</v>
      </c>
      <c r="J29" s="5">
        <f t="shared" si="3"/>
        <v>15000</v>
      </c>
      <c r="L29" s="31">
        <v>2082302</v>
      </c>
      <c r="M29" s="32" t="s">
        <v>167</v>
      </c>
      <c r="N29" s="38">
        <v>101</v>
      </c>
      <c r="P29" s="41">
        <v>22904</v>
      </c>
      <c r="Q29" s="48">
        <v>63594</v>
      </c>
    </row>
    <row r="30" spans="1:17" s="5" customFormat="1" ht="18" customHeight="1">
      <c r="A30" s="15" t="s">
        <v>197</v>
      </c>
      <c r="B30" s="23">
        <v>5588</v>
      </c>
      <c r="C30" s="23">
        <v>5588</v>
      </c>
      <c r="D30" s="23">
        <v>1496</v>
      </c>
      <c r="E30" s="17">
        <f t="shared" si="0"/>
        <v>-73.22834645669292</v>
      </c>
      <c r="F30" s="18"/>
      <c r="G30" s="5">
        <v>21211</v>
      </c>
      <c r="H30" s="5">
        <f t="shared" si="1"/>
        <v>3324</v>
      </c>
      <c r="I30" s="5">
        <f t="shared" si="2"/>
        <v>3324</v>
      </c>
      <c r="J30" s="5">
        <f t="shared" si="3"/>
        <v>4608</v>
      </c>
      <c r="L30" s="31">
        <v>2082399</v>
      </c>
      <c r="M30" s="32" t="s">
        <v>175</v>
      </c>
      <c r="N30" s="38">
        <v>0</v>
      </c>
      <c r="P30" s="37">
        <v>2296002</v>
      </c>
      <c r="Q30" s="47">
        <v>2305</v>
      </c>
    </row>
    <row r="31" spans="1:17" s="5" customFormat="1" ht="18" customHeight="1">
      <c r="A31" s="15" t="s">
        <v>198</v>
      </c>
      <c r="B31" s="16">
        <f>B32+B33+B34</f>
        <v>14771</v>
      </c>
      <c r="C31" s="16">
        <f>C32+C33+C34</f>
        <v>14771</v>
      </c>
      <c r="D31" s="16">
        <f>D32+D33+D34</f>
        <v>15320</v>
      </c>
      <c r="E31" s="17">
        <f t="shared" si="0"/>
        <v>3.716742265249473</v>
      </c>
      <c r="F31" s="18"/>
      <c r="H31" s="5">
        <f t="shared" si="1"/>
        <v>0</v>
      </c>
      <c r="I31" s="5">
        <f t="shared" si="2"/>
        <v>0</v>
      </c>
      <c r="J31" s="5">
        <f t="shared" si="3"/>
        <v>0</v>
      </c>
      <c r="L31" s="31">
        <v>2116003</v>
      </c>
      <c r="M31" s="32" t="s">
        <v>199</v>
      </c>
      <c r="N31" s="38">
        <v>0</v>
      </c>
      <c r="P31" s="37">
        <v>2320411</v>
      </c>
      <c r="Q31" s="47">
        <v>4200</v>
      </c>
    </row>
    <row r="32" spans="1:17" s="5" customFormat="1" ht="18" customHeight="1">
      <c r="A32" s="22" t="s">
        <v>200</v>
      </c>
      <c r="B32" s="23">
        <f>H32</f>
        <v>0</v>
      </c>
      <c r="C32" s="23">
        <f>I32</f>
        <v>0</v>
      </c>
      <c r="D32" s="23"/>
      <c r="E32" s="17">
        <f t="shared" si="0"/>
        <v>0</v>
      </c>
      <c r="F32" s="18"/>
      <c r="G32" s="5">
        <v>2121301</v>
      </c>
      <c r="H32" s="5">
        <f t="shared" si="1"/>
        <v>0</v>
      </c>
      <c r="I32" s="5">
        <f t="shared" si="2"/>
        <v>0</v>
      </c>
      <c r="J32" s="5">
        <f t="shared" si="3"/>
        <v>60</v>
      </c>
      <c r="L32" s="31">
        <v>2116099</v>
      </c>
      <c r="M32" s="32" t="s">
        <v>201</v>
      </c>
      <c r="N32" s="38">
        <v>0</v>
      </c>
      <c r="P32" s="37">
        <v>2330411</v>
      </c>
      <c r="Q32" s="47">
        <v>50</v>
      </c>
    </row>
    <row r="33" spans="1:14" s="5" customFormat="1" ht="18" customHeight="1">
      <c r="A33" s="22" t="s">
        <v>202</v>
      </c>
      <c r="B33" s="23">
        <v>124</v>
      </c>
      <c r="C33" s="23">
        <v>124</v>
      </c>
      <c r="D33" s="23"/>
      <c r="E33" s="17">
        <f t="shared" si="0"/>
        <v>-100</v>
      </c>
      <c r="F33" s="18"/>
      <c r="G33" s="5">
        <v>2121302</v>
      </c>
      <c r="H33" s="5">
        <f t="shared" si="1"/>
        <v>734</v>
      </c>
      <c r="I33" s="5">
        <f t="shared" si="2"/>
        <v>734</v>
      </c>
      <c r="J33" s="5">
        <f t="shared" si="3"/>
        <v>120</v>
      </c>
      <c r="L33" s="31">
        <v>21161</v>
      </c>
      <c r="M33" s="32" t="s">
        <v>203</v>
      </c>
      <c r="N33" s="33">
        <f>SUM(N34:N37)</f>
        <v>0</v>
      </c>
    </row>
    <row r="34" spans="1:14" s="5" customFormat="1" ht="18" customHeight="1">
      <c r="A34" s="22" t="s">
        <v>204</v>
      </c>
      <c r="B34" s="23">
        <v>14647</v>
      </c>
      <c r="C34" s="23">
        <v>14647</v>
      </c>
      <c r="D34" s="23">
        <v>15320</v>
      </c>
      <c r="E34" s="17">
        <f t="shared" si="0"/>
        <v>4.594797569468145</v>
      </c>
      <c r="F34" s="18"/>
      <c r="G34" s="5">
        <v>2121399</v>
      </c>
      <c r="H34" s="5">
        <f t="shared" si="1"/>
        <v>16603</v>
      </c>
      <c r="I34" s="5">
        <f t="shared" si="2"/>
        <v>16603</v>
      </c>
      <c r="J34" s="5">
        <f t="shared" si="3"/>
        <v>14758</v>
      </c>
      <c r="L34" s="31">
        <v>2116101</v>
      </c>
      <c r="M34" s="32" t="s">
        <v>205</v>
      </c>
      <c r="N34" s="38">
        <v>0</v>
      </c>
    </row>
    <row r="35" spans="1:14" s="5" customFormat="1" ht="18" customHeight="1">
      <c r="A35" s="24" t="s">
        <v>206</v>
      </c>
      <c r="B35" s="21">
        <f>B36+B37+B38</f>
        <v>4333</v>
      </c>
      <c r="C35" s="21">
        <f>C36+C37+C38</f>
        <v>4333</v>
      </c>
      <c r="D35" s="21">
        <f>D36+D37+D38</f>
        <v>6000</v>
      </c>
      <c r="E35" s="17">
        <f t="shared" si="0"/>
        <v>38.4721901684745</v>
      </c>
      <c r="F35" s="18"/>
      <c r="H35" s="5">
        <f t="shared" si="1"/>
        <v>0</v>
      </c>
      <c r="I35" s="5">
        <f t="shared" si="2"/>
        <v>0</v>
      </c>
      <c r="J35" s="5">
        <f t="shared" si="3"/>
        <v>0</v>
      </c>
      <c r="L35" s="31">
        <v>2116102</v>
      </c>
      <c r="M35" s="32" t="s">
        <v>207</v>
      </c>
      <c r="N35" s="38">
        <v>0</v>
      </c>
    </row>
    <row r="36" spans="1:14" s="5" customFormat="1" ht="18" customHeight="1">
      <c r="A36" s="22" t="s">
        <v>208</v>
      </c>
      <c r="B36" s="23">
        <v>4216</v>
      </c>
      <c r="C36" s="23">
        <v>4216</v>
      </c>
      <c r="D36" s="23">
        <v>5850</v>
      </c>
      <c r="E36" s="17">
        <f t="shared" si="0"/>
        <v>38.7571157495256</v>
      </c>
      <c r="F36" s="18"/>
      <c r="G36" s="5">
        <v>2121401</v>
      </c>
      <c r="H36" s="5">
        <f t="shared" si="1"/>
        <v>2480</v>
      </c>
      <c r="I36" s="5">
        <f t="shared" si="2"/>
        <v>2480</v>
      </c>
      <c r="J36" s="5">
        <f t="shared" si="3"/>
        <v>4875</v>
      </c>
      <c r="L36" s="31">
        <v>2116103</v>
      </c>
      <c r="M36" s="32" t="s">
        <v>209</v>
      </c>
      <c r="N36" s="38">
        <v>0</v>
      </c>
    </row>
    <row r="37" spans="1:14" s="5" customFormat="1" ht="18" customHeight="1">
      <c r="A37" s="22" t="s">
        <v>210</v>
      </c>
      <c r="B37" s="23">
        <f>H37</f>
        <v>0</v>
      </c>
      <c r="C37" s="23">
        <f>I37</f>
        <v>0</v>
      </c>
      <c r="D37" s="23">
        <v>150</v>
      </c>
      <c r="E37" s="17">
        <f t="shared" si="0"/>
        <v>0</v>
      </c>
      <c r="F37" s="18"/>
      <c r="G37" s="5">
        <v>2121402</v>
      </c>
      <c r="H37" s="5">
        <f t="shared" si="1"/>
        <v>0</v>
      </c>
      <c r="I37" s="5">
        <f t="shared" si="2"/>
        <v>0</v>
      </c>
      <c r="J37" s="5">
        <f t="shared" si="3"/>
        <v>0</v>
      </c>
      <c r="L37" s="31">
        <v>2116104</v>
      </c>
      <c r="M37" s="32" t="s">
        <v>211</v>
      </c>
      <c r="N37" s="38">
        <v>0</v>
      </c>
    </row>
    <row r="38" spans="1:14" s="5" customFormat="1" ht="18" customHeight="1">
      <c r="A38" s="22" t="s">
        <v>212</v>
      </c>
      <c r="B38" s="23">
        <v>117</v>
      </c>
      <c r="C38" s="23">
        <v>117</v>
      </c>
      <c r="D38" s="23"/>
      <c r="E38" s="17">
        <f t="shared" si="0"/>
        <v>-100</v>
      </c>
      <c r="F38" s="18"/>
      <c r="G38" s="5">
        <v>2121499</v>
      </c>
      <c r="H38" s="5">
        <f t="shared" si="1"/>
        <v>75</v>
      </c>
      <c r="I38" s="5">
        <f t="shared" si="2"/>
        <v>75</v>
      </c>
      <c r="J38" s="5">
        <f t="shared" si="3"/>
        <v>125</v>
      </c>
      <c r="L38" s="31">
        <v>212</v>
      </c>
      <c r="M38" s="35" t="s">
        <v>213</v>
      </c>
      <c r="N38" s="33">
        <f>N39+N55+N61+N65+N66+N72+N78</f>
        <v>386934</v>
      </c>
    </row>
    <row r="39" spans="1:14" s="5" customFormat="1" ht="18" customHeight="1">
      <c r="A39" s="15" t="s">
        <v>214</v>
      </c>
      <c r="B39" s="16">
        <f>B40</f>
        <v>46</v>
      </c>
      <c r="C39" s="16">
        <f>C40</f>
        <v>46</v>
      </c>
      <c r="D39" s="16">
        <f>D40</f>
        <v>0</v>
      </c>
      <c r="E39" s="17">
        <f t="shared" si="0"/>
        <v>-100</v>
      </c>
      <c r="F39" s="18"/>
      <c r="H39" s="5">
        <f t="shared" si="1"/>
        <v>0</v>
      </c>
      <c r="I39" s="5">
        <f t="shared" si="2"/>
        <v>0</v>
      </c>
      <c r="J39" s="5">
        <f t="shared" si="3"/>
        <v>0</v>
      </c>
      <c r="L39" s="31">
        <v>21208</v>
      </c>
      <c r="M39" s="32" t="s">
        <v>215</v>
      </c>
      <c r="N39" s="33">
        <f>SUM(N40:N54)</f>
        <v>347772</v>
      </c>
    </row>
    <row r="40" spans="1:14" s="5" customFormat="1" ht="18" customHeight="1">
      <c r="A40" s="15" t="s">
        <v>216</v>
      </c>
      <c r="B40" s="16">
        <f>SUM(B41:B43)</f>
        <v>46</v>
      </c>
      <c r="C40" s="16">
        <f>SUM(C41:C43)</f>
        <v>46</v>
      </c>
      <c r="D40" s="16">
        <f>SUM(D41:D43)</f>
        <v>0</v>
      </c>
      <c r="E40" s="17">
        <f t="shared" si="0"/>
        <v>-100</v>
      </c>
      <c r="F40" s="19" t="s">
        <v>158</v>
      </c>
      <c r="H40" s="5">
        <f aca="true" t="shared" si="4" ref="H40:H71">IF(ISERROR(VLOOKUP(G40,L$1:N$65536,3,FALSE)),0,VLOOKUP(G40,L$1:N$65536,3,FALSE))</f>
        <v>0</v>
      </c>
      <c r="I40" s="5">
        <f t="shared" si="2"/>
        <v>0</v>
      </c>
      <c r="J40" s="5">
        <f aca="true" t="shared" si="5" ref="J40:J61">IF(ISERROR(VLOOKUP(G40,P$1:Q$65536,2,FALSE)),0,VLOOKUP(G40,P$1:Q$65536,2,FALSE))</f>
        <v>0</v>
      </c>
      <c r="L40" s="31">
        <v>2120801</v>
      </c>
      <c r="M40" s="32" t="s">
        <v>181</v>
      </c>
      <c r="N40" s="38">
        <v>118386</v>
      </c>
    </row>
    <row r="41" spans="1:14" s="5" customFormat="1" ht="22.5" customHeight="1">
      <c r="A41" s="22" t="s">
        <v>167</v>
      </c>
      <c r="B41" s="23">
        <v>46</v>
      </c>
      <c r="C41" s="23">
        <v>46</v>
      </c>
      <c r="D41" s="23">
        <f>J41</f>
        <v>0</v>
      </c>
      <c r="E41" s="17">
        <f t="shared" si="0"/>
        <v>-100</v>
      </c>
      <c r="F41" s="18"/>
      <c r="G41" s="5">
        <v>2136601</v>
      </c>
      <c r="H41" s="5">
        <f t="shared" si="4"/>
        <v>11</v>
      </c>
      <c r="I41" s="5">
        <f t="shared" si="2"/>
        <v>11</v>
      </c>
      <c r="J41" s="5">
        <f t="shared" si="5"/>
        <v>0</v>
      </c>
      <c r="L41" s="31"/>
      <c r="M41" s="32"/>
      <c r="N41" s="38"/>
    </row>
    <row r="42" spans="1:14" s="5" customFormat="1" ht="18" customHeight="1">
      <c r="A42" s="22" t="s">
        <v>217</v>
      </c>
      <c r="B42" s="23"/>
      <c r="C42" s="23"/>
      <c r="D42" s="23"/>
      <c r="E42" s="17">
        <f t="shared" si="0"/>
        <v>0</v>
      </c>
      <c r="F42" s="18"/>
      <c r="G42" s="5">
        <v>2136603</v>
      </c>
      <c r="H42" s="5">
        <f t="shared" si="4"/>
        <v>44</v>
      </c>
      <c r="I42" s="5">
        <f t="shared" si="2"/>
        <v>44</v>
      </c>
      <c r="J42" s="5">
        <f t="shared" si="5"/>
        <v>22</v>
      </c>
      <c r="L42" s="31">
        <v>2120802</v>
      </c>
      <c r="M42" s="32" t="s">
        <v>183</v>
      </c>
      <c r="N42" s="38">
        <v>68663</v>
      </c>
    </row>
    <row r="43" spans="1:14" s="5" customFormat="1" ht="18" customHeight="1">
      <c r="A43" s="22" t="s">
        <v>218</v>
      </c>
      <c r="B43" s="23">
        <f>H43</f>
        <v>0</v>
      </c>
      <c r="C43" s="23">
        <f>I43</f>
        <v>0</v>
      </c>
      <c r="D43" s="23">
        <f>J43</f>
        <v>0</v>
      </c>
      <c r="E43" s="17">
        <f t="shared" si="0"/>
        <v>0</v>
      </c>
      <c r="F43" s="18"/>
      <c r="G43" s="5">
        <v>2136699</v>
      </c>
      <c r="H43" s="5">
        <f t="shared" si="4"/>
        <v>0</v>
      </c>
      <c r="I43" s="5">
        <f t="shared" si="2"/>
        <v>0</v>
      </c>
      <c r="J43" s="5">
        <f t="shared" si="5"/>
        <v>0</v>
      </c>
      <c r="L43" s="31">
        <v>2120803</v>
      </c>
      <c r="M43" s="32" t="s">
        <v>185</v>
      </c>
      <c r="N43" s="38">
        <v>34367</v>
      </c>
    </row>
    <row r="44" spans="1:14" s="5" customFormat="1" ht="18" customHeight="1">
      <c r="A44" s="15" t="s">
        <v>219</v>
      </c>
      <c r="B44" s="21">
        <f>B45+B47</f>
        <v>121</v>
      </c>
      <c r="C44" s="21">
        <f>C45+C47</f>
        <v>121</v>
      </c>
      <c r="D44" s="21">
        <f>D45+D47</f>
        <v>0</v>
      </c>
      <c r="E44" s="17">
        <f t="shared" si="0"/>
        <v>-100</v>
      </c>
      <c r="F44" s="18"/>
      <c r="H44" s="5">
        <f t="shared" si="4"/>
        <v>0</v>
      </c>
      <c r="I44" s="5">
        <f t="shared" si="2"/>
        <v>0</v>
      </c>
      <c r="J44" s="5">
        <f t="shared" si="5"/>
        <v>0</v>
      </c>
      <c r="L44" s="31">
        <v>2120804</v>
      </c>
      <c r="M44" s="32" t="s">
        <v>187</v>
      </c>
      <c r="N44" s="38">
        <v>18874</v>
      </c>
    </row>
    <row r="45" spans="1:14" s="5" customFormat="1" ht="18" customHeight="1">
      <c r="A45" s="24" t="s">
        <v>220</v>
      </c>
      <c r="B45" s="21"/>
      <c r="C45" s="21"/>
      <c r="D45" s="21">
        <f>D46</f>
        <v>0</v>
      </c>
      <c r="E45" s="17">
        <f t="shared" si="0"/>
        <v>0</v>
      </c>
      <c r="F45" s="18"/>
      <c r="H45" s="5">
        <f t="shared" si="4"/>
        <v>0</v>
      </c>
      <c r="I45" s="5">
        <f t="shared" si="2"/>
        <v>0</v>
      </c>
      <c r="J45" s="5">
        <f t="shared" si="5"/>
        <v>0</v>
      </c>
      <c r="L45" s="31">
        <v>2120805</v>
      </c>
      <c r="M45" s="32" t="s">
        <v>189</v>
      </c>
      <c r="N45" s="38">
        <v>58782</v>
      </c>
    </row>
    <row r="46" spans="1:14" s="5" customFormat="1" ht="18" customHeight="1">
      <c r="A46" s="22" t="s">
        <v>221</v>
      </c>
      <c r="B46" s="23"/>
      <c r="C46" s="23"/>
      <c r="D46" s="23">
        <f>J46</f>
        <v>0</v>
      </c>
      <c r="E46" s="17">
        <f t="shared" si="0"/>
        <v>0</v>
      </c>
      <c r="F46" s="18"/>
      <c r="G46" s="5">
        <v>2156099</v>
      </c>
      <c r="H46" s="5">
        <f t="shared" si="4"/>
        <v>92</v>
      </c>
      <c r="J46" s="5">
        <f t="shared" si="5"/>
        <v>0</v>
      </c>
      <c r="L46" s="31">
        <v>2120806</v>
      </c>
      <c r="M46" s="32" t="s">
        <v>190</v>
      </c>
      <c r="N46" s="38">
        <v>2221</v>
      </c>
    </row>
    <row r="47" spans="1:14" s="5" customFormat="1" ht="33" customHeight="1">
      <c r="A47" s="24" t="s">
        <v>222</v>
      </c>
      <c r="B47" s="21">
        <f>SUM(B48:B49)</f>
        <v>121</v>
      </c>
      <c r="C47" s="21">
        <f>SUM(C48:C49)</f>
        <v>121</v>
      </c>
      <c r="D47" s="21">
        <f>D48+D49</f>
        <v>0</v>
      </c>
      <c r="E47" s="17">
        <f t="shared" si="0"/>
        <v>-100</v>
      </c>
      <c r="F47" s="18" t="s">
        <v>138</v>
      </c>
      <c r="H47" s="5">
        <f t="shared" si="4"/>
        <v>0</v>
      </c>
      <c r="I47" s="5">
        <f>IF(ISERROR(VLOOKUP(G47,L:N,3,FALSE)),0,VLOOKUP(G47,L:N,3,FALSE))</f>
        <v>0</v>
      </c>
      <c r="J47" s="5">
        <f t="shared" si="5"/>
        <v>0</v>
      </c>
      <c r="L47" s="31">
        <v>2120807</v>
      </c>
      <c r="M47" s="32" t="s">
        <v>191</v>
      </c>
      <c r="N47" s="38">
        <v>5800</v>
      </c>
    </row>
    <row r="48" spans="1:14" s="5" customFormat="1" ht="18" customHeight="1">
      <c r="A48" s="22" t="s">
        <v>223</v>
      </c>
      <c r="B48" s="23">
        <v>55</v>
      </c>
      <c r="C48" s="23">
        <v>55</v>
      </c>
      <c r="D48" s="23"/>
      <c r="E48" s="17">
        <f t="shared" si="0"/>
        <v>-100</v>
      </c>
      <c r="F48" s="18"/>
      <c r="G48" s="5">
        <v>2156101</v>
      </c>
      <c r="H48" s="5">
        <f t="shared" si="4"/>
        <v>0</v>
      </c>
      <c r="I48" s="5">
        <f>IF(ISERROR(VLOOKUP(G48,L:N,3,FALSE)),0,VLOOKUP(G48,L:N,3,FALSE))</f>
        <v>0</v>
      </c>
      <c r="J48" s="5">
        <f t="shared" si="5"/>
        <v>55</v>
      </c>
      <c r="L48" s="31">
        <v>2120809</v>
      </c>
      <c r="M48" s="32" t="s">
        <v>192</v>
      </c>
      <c r="N48" s="38">
        <v>5478</v>
      </c>
    </row>
    <row r="49" spans="1:14" s="5" customFormat="1" ht="18" customHeight="1">
      <c r="A49" s="22" t="s">
        <v>224</v>
      </c>
      <c r="B49" s="23">
        <v>66</v>
      </c>
      <c r="C49" s="23">
        <v>66</v>
      </c>
      <c r="D49" s="23"/>
      <c r="E49" s="17">
        <f t="shared" si="0"/>
        <v>-100</v>
      </c>
      <c r="F49" s="18"/>
      <c r="G49" s="5">
        <v>2156199</v>
      </c>
      <c r="H49" s="5">
        <f t="shared" si="4"/>
        <v>304</v>
      </c>
      <c r="I49" s="5">
        <f>IF(ISERROR(VLOOKUP(G49,L:N,3,FALSE)),0,VLOOKUP(G49,L:N,3,FALSE))+IF(ISERROR(VLOOKUP(G46,L:N,3,FALSE)),0,VLOOKUP(G46,L:N,3,FALSE))</f>
        <v>396</v>
      </c>
      <c r="J49" s="5">
        <f t="shared" si="5"/>
        <v>92</v>
      </c>
      <c r="L49" s="31">
        <v>2120810</v>
      </c>
      <c r="M49" s="32" t="s">
        <v>225</v>
      </c>
      <c r="N49" s="38">
        <v>0</v>
      </c>
    </row>
    <row r="50" spans="1:14" s="5" customFormat="1" ht="18" customHeight="1">
      <c r="A50" s="24" t="s">
        <v>226</v>
      </c>
      <c r="B50" s="16">
        <f>B51</f>
        <v>5</v>
      </c>
      <c r="C50" s="16">
        <f>C51</f>
        <v>5</v>
      </c>
      <c r="D50" s="16">
        <f>D51</f>
        <v>0</v>
      </c>
      <c r="E50" s="17">
        <f t="shared" si="0"/>
        <v>-100</v>
      </c>
      <c r="F50" s="18"/>
      <c r="H50" s="5">
        <f t="shared" si="4"/>
        <v>0</v>
      </c>
      <c r="I50" s="5">
        <f aca="true" t="shared" si="6" ref="I50:I61">IF(ISERROR(VLOOKUP(G50,L$1:N$65536,3,FALSE)),0,VLOOKUP(G50,L$1:N$65536,3,FALSE))</f>
        <v>0</v>
      </c>
      <c r="J50" s="5">
        <f t="shared" si="5"/>
        <v>0</v>
      </c>
      <c r="L50" s="31">
        <v>2120811</v>
      </c>
      <c r="M50" s="32" t="s">
        <v>227</v>
      </c>
      <c r="N50" s="38">
        <v>0</v>
      </c>
    </row>
    <row r="51" spans="1:14" s="5" customFormat="1" ht="18" customHeight="1">
      <c r="A51" s="22" t="s">
        <v>228</v>
      </c>
      <c r="B51" s="23">
        <v>5</v>
      </c>
      <c r="C51" s="23">
        <v>5</v>
      </c>
      <c r="D51" s="23">
        <f>J51</f>
        <v>0</v>
      </c>
      <c r="E51" s="17">
        <f t="shared" si="0"/>
        <v>-100</v>
      </c>
      <c r="F51" s="19" t="s">
        <v>158</v>
      </c>
      <c r="G51" s="5">
        <v>2166004</v>
      </c>
      <c r="H51" s="5">
        <f t="shared" si="4"/>
        <v>7</v>
      </c>
      <c r="I51" s="5">
        <f t="shared" si="6"/>
        <v>7</v>
      </c>
      <c r="J51" s="5">
        <f t="shared" si="5"/>
        <v>0</v>
      </c>
      <c r="L51" s="31">
        <v>2120813</v>
      </c>
      <c r="M51" s="32" t="s">
        <v>229</v>
      </c>
      <c r="N51" s="38">
        <v>0</v>
      </c>
    </row>
    <row r="52" spans="1:14" s="5" customFormat="1" ht="18" customHeight="1">
      <c r="A52" s="24" t="s">
        <v>230</v>
      </c>
      <c r="B52" s="16">
        <f>SUM(B53:B58)</f>
        <v>3987</v>
      </c>
      <c r="C52" s="16">
        <f>SUM(C53:C58)</f>
        <v>3987</v>
      </c>
      <c r="D52" s="16">
        <f>SUM(D53:D58)</f>
        <v>5995</v>
      </c>
      <c r="E52" s="17">
        <f t="shared" si="0"/>
        <v>50.36368196639076</v>
      </c>
      <c r="F52" s="18"/>
      <c r="H52" s="5">
        <f t="shared" si="4"/>
        <v>0</v>
      </c>
      <c r="I52" s="5">
        <f t="shared" si="6"/>
        <v>0</v>
      </c>
      <c r="J52" s="5">
        <f t="shared" si="5"/>
        <v>0</v>
      </c>
      <c r="L52" s="31">
        <v>2120811</v>
      </c>
      <c r="M52" s="32" t="s">
        <v>227</v>
      </c>
      <c r="N52" s="38">
        <v>0</v>
      </c>
    </row>
    <row r="53" spans="1:14" s="5" customFormat="1" ht="18" customHeight="1">
      <c r="A53" s="22" t="s">
        <v>231</v>
      </c>
      <c r="B53" s="23">
        <v>2199</v>
      </c>
      <c r="C53" s="23">
        <v>2199</v>
      </c>
      <c r="D53" s="23">
        <v>2183</v>
      </c>
      <c r="E53" s="17">
        <f t="shared" si="0"/>
        <v>-0.7276034561164213</v>
      </c>
      <c r="F53" s="18"/>
      <c r="G53" s="5">
        <v>2296002</v>
      </c>
      <c r="H53" s="5">
        <f t="shared" si="4"/>
        <v>1285</v>
      </c>
      <c r="I53" s="5">
        <f t="shared" si="6"/>
        <v>1285</v>
      </c>
      <c r="J53" s="5">
        <f t="shared" si="5"/>
        <v>2305</v>
      </c>
      <c r="L53" s="31">
        <v>2120813</v>
      </c>
      <c r="M53" s="32" t="s">
        <v>229</v>
      </c>
      <c r="N53" s="38">
        <v>0</v>
      </c>
    </row>
    <row r="54" spans="1:14" s="5" customFormat="1" ht="18" customHeight="1">
      <c r="A54" s="22" t="s">
        <v>232</v>
      </c>
      <c r="B54" s="23">
        <v>1078</v>
      </c>
      <c r="C54" s="23">
        <v>1078</v>
      </c>
      <c r="D54" s="23">
        <v>1292</v>
      </c>
      <c r="E54" s="17">
        <f t="shared" si="0"/>
        <v>19.85157699443414</v>
      </c>
      <c r="F54" s="18"/>
      <c r="G54" s="5">
        <v>2296003</v>
      </c>
      <c r="H54" s="5">
        <f t="shared" si="4"/>
        <v>1288</v>
      </c>
      <c r="I54" s="5">
        <f t="shared" si="6"/>
        <v>1288</v>
      </c>
      <c r="J54" s="5">
        <f t="shared" si="5"/>
        <v>0</v>
      </c>
      <c r="L54" s="31">
        <v>2120899</v>
      </c>
      <c r="M54" s="32" t="s">
        <v>193</v>
      </c>
      <c r="N54" s="38">
        <v>35201</v>
      </c>
    </row>
    <row r="55" spans="1:14" s="5" customFormat="1" ht="18" customHeight="1">
      <c r="A55" s="22" t="s">
        <v>233</v>
      </c>
      <c r="B55" s="23">
        <v>118</v>
      </c>
      <c r="C55" s="23">
        <v>118</v>
      </c>
      <c r="D55" s="23">
        <v>953</v>
      </c>
      <c r="E55" s="17">
        <f t="shared" si="0"/>
        <v>707.6271186440679</v>
      </c>
      <c r="F55" s="18" t="s">
        <v>234</v>
      </c>
      <c r="G55" s="5">
        <v>2296004</v>
      </c>
      <c r="H55" s="5">
        <f t="shared" si="4"/>
        <v>99</v>
      </c>
      <c r="I55" s="5">
        <f t="shared" si="6"/>
        <v>99</v>
      </c>
      <c r="J55" s="5">
        <f t="shared" si="5"/>
        <v>0</v>
      </c>
      <c r="L55" s="31">
        <v>21209</v>
      </c>
      <c r="M55" s="32" t="s">
        <v>235</v>
      </c>
      <c r="N55" s="33">
        <f>SUM(N56:N60)</f>
        <v>0</v>
      </c>
    </row>
    <row r="56" spans="1:14" s="5" customFormat="1" ht="18" customHeight="1">
      <c r="A56" s="22" t="s">
        <v>236</v>
      </c>
      <c r="B56" s="23">
        <v>486</v>
      </c>
      <c r="C56" s="23">
        <v>486</v>
      </c>
      <c r="D56" s="23">
        <v>809</v>
      </c>
      <c r="E56" s="17">
        <f t="shared" si="0"/>
        <v>66.46090534979423</v>
      </c>
      <c r="F56" s="18" t="s">
        <v>237</v>
      </c>
      <c r="G56" s="5">
        <v>2296006</v>
      </c>
      <c r="H56" s="5">
        <f t="shared" si="4"/>
        <v>477</v>
      </c>
      <c r="I56" s="5">
        <f t="shared" si="6"/>
        <v>477</v>
      </c>
      <c r="J56" s="5">
        <f t="shared" si="5"/>
        <v>0</v>
      </c>
      <c r="L56" s="31">
        <v>2120901</v>
      </c>
      <c r="M56" s="32" t="s">
        <v>200</v>
      </c>
      <c r="N56" s="38">
        <v>0</v>
      </c>
    </row>
    <row r="57" spans="1:14" s="5" customFormat="1" ht="18" customHeight="1">
      <c r="A57" s="22" t="s">
        <v>238</v>
      </c>
      <c r="B57" s="23"/>
      <c r="C57" s="23"/>
      <c r="D57" s="23"/>
      <c r="E57" s="17">
        <f t="shared" si="0"/>
        <v>0</v>
      </c>
      <c r="F57" s="18"/>
      <c r="G57" s="5">
        <v>2296013</v>
      </c>
      <c r="H57" s="5">
        <f t="shared" si="4"/>
        <v>0</v>
      </c>
      <c r="I57" s="5">
        <f t="shared" si="6"/>
        <v>0</v>
      </c>
      <c r="J57" s="5">
        <f t="shared" si="5"/>
        <v>0</v>
      </c>
      <c r="L57" s="31">
        <v>2120902</v>
      </c>
      <c r="M57" s="32" t="s">
        <v>202</v>
      </c>
      <c r="N57" s="38">
        <v>0</v>
      </c>
    </row>
    <row r="58" spans="1:14" s="5" customFormat="1" ht="18" customHeight="1">
      <c r="A58" s="22" t="s">
        <v>239</v>
      </c>
      <c r="B58" s="23">
        <v>106</v>
      </c>
      <c r="C58" s="23">
        <v>106</v>
      </c>
      <c r="D58" s="23">
        <v>758</v>
      </c>
      <c r="E58" s="17">
        <f t="shared" si="0"/>
        <v>615.0943396226415</v>
      </c>
      <c r="F58" s="25" t="s">
        <v>237</v>
      </c>
      <c r="G58" s="5">
        <v>2296099</v>
      </c>
      <c r="H58" s="5">
        <f t="shared" si="4"/>
        <v>39</v>
      </c>
      <c r="I58" s="5">
        <f t="shared" si="6"/>
        <v>39</v>
      </c>
      <c r="J58" s="5">
        <f t="shared" si="5"/>
        <v>0</v>
      </c>
      <c r="L58" s="31">
        <v>2120903</v>
      </c>
      <c r="M58" s="32" t="s">
        <v>240</v>
      </c>
      <c r="N58" s="38">
        <v>0</v>
      </c>
    </row>
    <row r="59" spans="1:14" s="5" customFormat="1" ht="18" customHeight="1">
      <c r="A59" s="15" t="s">
        <v>241</v>
      </c>
      <c r="B59" s="23">
        <v>59126</v>
      </c>
      <c r="C59" s="23">
        <v>59126</v>
      </c>
      <c r="D59" s="23">
        <v>44905</v>
      </c>
      <c r="E59" s="17">
        <f t="shared" si="0"/>
        <v>-24.052024490072053</v>
      </c>
      <c r="F59" s="18"/>
      <c r="G59" s="5">
        <v>22904</v>
      </c>
      <c r="H59" s="5">
        <f t="shared" si="4"/>
        <v>52072</v>
      </c>
      <c r="I59" s="5">
        <f t="shared" si="6"/>
        <v>52072</v>
      </c>
      <c r="J59" s="5">
        <f t="shared" si="5"/>
        <v>63594</v>
      </c>
      <c r="L59" s="31">
        <v>2120904</v>
      </c>
      <c r="M59" s="32" t="s">
        <v>242</v>
      </c>
      <c r="N59" s="38">
        <v>0</v>
      </c>
    </row>
    <row r="60" spans="1:14" s="5" customFormat="1" ht="21.75" customHeight="1">
      <c r="A60" s="27" t="s">
        <v>243</v>
      </c>
      <c r="B60" s="23">
        <v>4469</v>
      </c>
      <c r="C60" s="23">
        <v>4469</v>
      </c>
      <c r="D60" s="23">
        <v>9836</v>
      </c>
      <c r="E60" s="17">
        <f t="shared" si="0"/>
        <v>120.09398075632132</v>
      </c>
      <c r="F60" s="25" t="s">
        <v>244</v>
      </c>
      <c r="G60" s="5">
        <v>2320411</v>
      </c>
      <c r="H60" s="5">
        <f t="shared" si="4"/>
        <v>2046</v>
      </c>
      <c r="I60" s="5">
        <f t="shared" si="6"/>
        <v>2046</v>
      </c>
      <c r="J60" s="5">
        <f t="shared" si="5"/>
        <v>4200</v>
      </c>
      <c r="L60" s="31">
        <v>2120999</v>
      </c>
      <c r="M60" s="32" t="s">
        <v>245</v>
      </c>
      <c r="N60" s="38">
        <v>0</v>
      </c>
    </row>
    <row r="61" spans="1:14" s="5" customFormat="1" ht="21.75" customHeight="1">
      <c r="A61" s="27" t="s">
        <v>246</v>
      </c>
      <c r="B61" s="23">
        <v>154</v>
      </c>
      <c r="C61" s="23">
        <v>154</v>
      </c>
      <c r="D61" s="23">
        <v>100</v>
      </c>
      <c r="E61" s="17">
        <f t="shared" si="0"/>
        <v>-35.064935064935064</v>
      </c>
      <c r="F61" s="25" t="s">
        <v>247</v>
      </c>
      <c r="G61" s="5">
        <v>2330411</v>
      </c>
      <c r="H61" s="5">
        <f t="shared" si="4"/>
        <v>76</v>
      </c>
      <c r="I61" s="5">
        <f t="shared" si="6"/>
        <v>76</v>
      </c>
      <c r="J61" s="5">
        <f t="shared" si="5"/>
        <v>50</v>
      </c>
      <c r="L61" s="31">
        <v>21210</v>
      </c>
      <c r="M61" s="32" t="s">
        <v>248</v>
      </c>
      <c r="N61" s="33">
        <f>SUM(N62:N64)</f>
        <v>6688</v>
      </c>
    </row>
    <row r="62" spans="6:14" ht="11.25">
      <c r="F62" s="28"/>
      <c r="L62" s="42">
        <v>2121001</v>
      </c>
      <c r="M62" s="43" t="s">
        <v>181</v>
      </c>
      <c r="N62" s="44">
        <v>6688</v>
      </c>
    </row>
    <row r="63" spans="6:14" ht="11.25">
      <c r="F63" s="28"/>
      <c r="L63" s="42">
        <v>2121002</v>
      </c>
      <c r="M63" s="43" t="s">
        <v>183</v>
      </c>
      <c r="N63" s="44">
        <v>0</v>
      </c>
    </row>
    <row r="64" spans="6:14" ht="11.25">
      <c r="F64" s="28"/>
      <c r="L64" s="42">
        <v>2121099</v>
      </c>
      <c r="M64" s="43" t="s">
        <v>249</v>
      </c>
      <c r="N64" s="44">
        <v>0</v>
      </c>
    </row>
    <row r="65" spans="6:14" ht="11.25">
      <c r="F65" s="28"/>
      <c r="L65" s="42">
        <v>21211</v>
      </c>
      <c r="M65" s="43" t="s">
        <v>250</v>
      </c>
      <c r="N65" s="44">
        <v>3324</v>
      </c>
    </row>
    <row r="66" spans="6:14" ht="11.25">
      <c r="F66" s="28"/>
      <c r="L66" s="42">
        <v>21212</v>
      </c>
      <c r="M66" s="43" t="s">
        <v>251</v>
      </c>
      <c r="N66" s="49">
        <f>SUM(N67:N71)</f>
        <v>9258</v>
      </c>
    </row>
    <row r="67" spans="6:14" ht="11.25">
      <c r="F67" s="28"/>
      <c r="L67" s="42">
        <v>2121201</v>
      </c>
      <c r="M67" s="43" t="s">
        <v>252</v>
      </c>
      <c r="N67" s="44">
        <v>247</v>
      </c>
    </row>
    <row r="68" spans="6:14" ht="11.25">
      <c r="F68" s="28"/>
      <c r="L68" s="42">
        <v>2121202</v>
      </c>
      <c r="M68" s="43" t="s">
        <v>253</v>
      </c>
      <c r="N68" s="44">
        <v>4539</v>
      </c>
    </row>
    <row r="69" spans="6:14" ht="11.25">
      <c r="F69" s="28"/>
      <c r="L69" s="42">
        <v>2121203</v>
      </c>
      <c r="M69" s="43" t="s">
        <v>254</v>
      </c>
      <c r="N69" s="44">
        <v>4472</v>
      </c>
    </row>
    <row r="70" spans="6:14" ht="11.25">
      <c r="F70" s="28"/>
      <c r="L70" s="42">
        <v>2121204</v>
      </c>
      <c r="M70" s="43" t="s">
        <v>255</v>
      </c>
      <c r="N70" s="44">
        <v>0</v>
      </c>
    </row>
    <row r="71" spans="6:14" ht="11.25">
      <c r="F71" s="28"/>
      <c r="L71" s="42">
        <v>2121299</v>
      </c>
      <c r="M71" s="43" t="s">
        <v>256</v>
      </c>
      <c r="N71" s="44">
        <v>0</v>
      </c>
    </row>
    <row r="72" spans="6:14" ht="11.25">
      <c r="F72" s="28"/>
      <c r="L72" s="42">
        <v>21213</v>
      </c>
      <c r="M72" s="43" t="s">
        <v>257</v>
      </c>
      <c r="N72" s="49">
        <f>SUM(N73:N77)</f>
        <v>17337</v>
      </c>
    </row>
    <row r="73" spans="12:14" ht="11.25">
      <c r="L73" s="42">
        <v>2121301</v>
      </c>
      <c r="M73" s="43" t="s">
        <v>200</v>
      </c>
      <c r="N73" s="44">
        <v>0</v>
      </c>
    </row>
    <row r="74" spans="12:14" ht="11.25">
      <c r="L74" s="42">
        <v>2121302</v>
      </c>
      <c r="M74" s="43" t="s">
        <v>202</v>
      </c>
      <c r="N74" s="44">
        <v>734</v>
      </c>
    </row>
    <row r="75" spans="12:14" ht="11.25">
      <c r="L75" s="42">
        <v>2121303</v>
      </c>
      <c r="M75" s="43" t="s">
        <v>240</v>
      </c>
      <c r="N75" s="44">
        <v>0</v>
      </c>
    </row>
    <row r="76" spans="12:14" ht="11.25">
      <c r="L76" s="42">
        <v>2121304</v>
      </c>
      <c r="M76" s="43" t="s">
        <v>242</v>
      </c>
      <c r="N76" s="44">
        <v>0</v>
      </c>
    </row>
    <row r="77" spans="12:14" ht="11.25">
      <c r="L77" s="42">
        <v>2121399</v>
      </c>
      <c r="M77" s="43" t="s">
        <v>204</v>
      </c>
      <c r="N77" s="44">
        <v>16603</v>
      </c>
    </row>
    <row r="78" spans="12:14" ht="11.25">
      <c r="L78" s="42">
        <v>21214</v>
      </c>
      <c r="M78" s="43" t="s">
        <v>258</v>
      </c>
      <c r="N78" s="49">
        <f>SUM(N79:N81)</f>
        <v>2555</v>
      </c>
    </row>
    <row r="79" spans="12:14" ht="11.25">
      <c r="L79" s="42">
        <v>2121401</v>
      </c>
      <c r="M79" s="43" t="s">
        <v>208</v>
      </c>
      <c r="N79" s="44">
        <v>2480</v>
      </c>
    </row>
    <row r="80" spans="12:14" ht="11.25">
      <c r="L80" s="42">
        <v>2121402</v>
      </c>
      <c r="M80" s="43" t="s">
        <v>210</v>
      </c>
      <c r="N80" s="44">
        <v>0</v>
      </c>
    </row>
    <row r="81" spans="12:14" ht="11.25">
      <c r="L81" s="42">
        <v>2121499</v>
      </c>
      <c r="M81" s="43" t="s">
        <v>212</v>
      </c>
      <c r="N81" s="44">
        <v>75</v>
      </c>
    </row>
    <row r="82" spans="12:14" ht="11.25">
      <c r="L82" s="42">
        <v>213</v>
      </c>
      <c r="M82" s="50" t="s">
        <v>259</v>
      </c>
      <c r="N82" s="49">
        <f>SUM(N83,N89,N94,N99,N102)</f>
        <v>55</v>
      </c>
    </row>
    <row r="83" spans="12:14" ht="11.25">
      <c r="L83" s="42">
        <v>21360</v>
      </c>
      <c r="M83" s="43" t="s">
        <v>260</v>
      </c>
      <c r="N83" s="49">
        <f>SUM(N84:N88)</f>
        <v>0</v>
      </c>
    </row>
    <row r="84" spans="12:14" ht="11.25">
      <c r="L84" s="42">
        <v>2136001</v>
      </c>
      <c r="M84" s="43" t="s">
        <v>261</v>
      </c>
      <c r="N84" s="44">
        <v>0</v>
      </c>
    </row>
    <row r="85" spans="12:14" ht="11.25">
      <c r="L85" s="42">
        <v>2136002</v>
      </c>
      <c r="M85" s="43" t="s">
        <v>262</v>
      </c>
      <c r="N85" s="44">
        <v>0</v>
      </c>
    </row>
    <row r="86" spans="12:14" ht="11.25">
      <c r="L86" s="42">
        <v>2136003</v>
      </c>
      <c r="M86" s="43" t="s">
        <v>263</v>
      </c>
      <c r="N86" s="44">
        <v>0</v>
      </c>
    </row>
    <row r="87" spans="12:14" ht="11.25">
      <c r="L87" s="42">
        <v>2136004</v>
      </c>
      <c r="M87" s="43" t="s">
        <v>264</v>
      </c>
      <c r="N87" s="44">
        <v>0</v>
      </c>
    </row>
    <row r="88" spans="12:14" ht="11.25">
      <c r="L88" s="42">
        <v>2136099</v>
      </c>
      <c r="M88" s="43" t="s">
        <v>265</v>
      </c>
      <c r="N88" s="44">
        <v>0</v>
      </c>
    </row>
    <row r="89" spans="12:14" ht="11.25">
      <c r="L89" s="42">
        <v>21366</v>
      </c>
      <c r="M89" s="43" t="s">
        <v>266</v>
      </c>
      <c r="N89" s="49">
        <f>SUM(N90:N93)</f>
        <v>55</v>
      </c>
    </row>
    <row r="90" spans="12:14" ht="11.25">
      <c r="L90" s="42">
        <v>2136601</v>
      </c>
      <c r="M90" s="43" t="s">
        <v>167</v>
      </c>
      <c r="N90" s="44">
        <v>11</v>
      </c>
    </row>
    <row r="91" spans="12:14" ht="11.25">
      <c r="L91" s="42">
        <v>2136602</v>
      </c>
      <c r="M91" s="43" t="s">
        <v>267</v>
      </c>
      <c r="N91" s="44">
        <v>0</v>
      </c>
    </row>
    <row r="92" spans="12:14" ht="11.25">
      <c r="L92" s="42">
        <v>2136603</v>
      </c>
      <c r="M92" s="43" t="s">
        <v>217</v>
      </c>
      <c r="N92" s="44">
        <v>44</v>
      </c>
    </row>
    <row r="93" spans="12:14" ht="11.25">
      <c r="L93" s="42">
        <v>2136699</v>
      </c>
      <c r="M93" s="43" t="s">
        <v>218</v>
      </c>
      <c r="N93" s="44">
        <v>0</v>
      </c>
    </row>
    <row r="94" spans="12:14" ht="11.25">
      <c r="L94" s="42">
        <v>21367</v>
      </c>
      <c r="M94" s="43" t="s">
        <v>268</v>
      </c>
      <c r="N94" s="49">
        <f>SUM(N95:N98)</f>
        <v>0</v>
      </c>
    </row>
    <row r="95" spans="12:14" ht="11.25">
      <c r="L95" s="42">
        <v>2136701</v>
      </c>
      <c r="M95" s="43" t="s">
        <v>167</v>
      </c>
      <c r="N95" s="44">
        <v>0</v>
      </c>
    </row>
    <row r="96" spans="12:14" ht="11.25">
      <c r="L96" s="42">
        <v>2136702</v>
      </c>
      <c r="M96" s="43" t="s">
        <v>267</v>
      </c>
      <c r="N96" s="44">
        <v>0</v>
      </c>
    </row>
    <row r="97" spans="12:14" ht="11.25">
      <c r="L97" s="42">
        <v>2136703</v>
      </c>
      <c r="M97" s="43" t="s">
        <v>269</v>
      </c>
      <c r="N97" s="44">
        <v>0</v>
      </c>
    </row>
    <row r="98" spans="12:14" ht="11.25">
      <c r="L98" s="42">
        <v>2136799</v>
      </c>
      <c r="M98" s="43" t="s">
        <v>270</v>
      </c>
      <c r="N98" s="44">
        <v>0</v>
      </c>
    </row>
    <row r="99" spans="12:14" ht="11.25">
      <c r="L99" s="42">
        <v>21368</v>
      </c>
      <c r="M99" s="43" t="s">
        <v>271</v>
      </c>
      <c r="N99" s="49">
        <f>SUM(N100:N101)</f>
        <v>0</v>
      </c>
    </row>
    <row r="100" spans="12:14" ht="11.25">
      <c r="L100" s="42">
        <v>2136801</v>
      </c>
      <c r="M100" s="43" t="s">
        <v>272</v>
      </c>
      <c r="N100" s="44">
        <v>0</v>
      </c>
    </row>
    <row r="101" spans="12:14" ht="11.25">
      <c r="L101" s="42">
        <v>2136802</v>
      </c>
      <c r="M101" s="43" t="s">
        <v>273</v>
      </c>
      <c r="N101" s="44">
        <v>0</v>
      </c>
    </row>
    <row r="102" spans="12:14" ht="11.25">
      <c r="L102" s="42">
        <v>21369</v>
      </c>
      <c r="M102" s="43" t="s">
        <v>274</v>
      </c>
      <c r="N102" s="49">
        <f>SUM(N103:N106)</f>
        <v>0</v>
      </c>
    </row>
    <row r="103" spans="12:14" ht="11.25">
      <c r="L103" s="42">
        <v>2136901</v>
      </c>
      <c r="M103" s="43" t="s">
        <v>272</v>
      </c>
      <c r="N103" s="44">
        <v>0</v>
      </c>
    </row>
    <row r="104" spans="12:14" ht="11.25">
      <c r="L104" s="42">
        <v>2136902</v>
      </c>
      <c r="M104" s="43" t="s">
        <v>275</v>
      </c>
      <c r="N104" s="44">
        <v>0</v>
      </c>
    </row>
    <row r="105" spans="12:14" ht="11.25">
      <c r="L105" s="42">
        <v>2136903</v>
      </c>
      <c r="M105" s="43" t="s">
        <v>276</v>
      </c>
      <c r="N105" s="44">
        <v>0</v>
      </c>
    </row>
    <row r="106" spans="12:14" ht="11.25">
      <c r="L106" s="42">
        <v>2136999</v>
      </c>
      <c r="M106" s="43" t="s">
        <v>277</v>
      </c>
      <c r="N106" s="44">
        <v>0</v>
      </c>
    </row>
    <row r="107" spans="12:14" ht="11.25">
      <c r="L107" s="42">
        <v>214</v>
      </c>
      <c r="M107" s="50" t="s">
        <v>278</v>
      </c>
      <c r="N107" s="49">
        <f>SUM(N108,N113,N118,N123,N132,N139)</f>
        <v>0</v>
      </c>
    </row>
    <row r="108" spans="12:14" ht="11.25">
      <c r="L108" s="42">
        <v>21460</v>
      </c>
      <c r="M108" s="43" t="s">
        <v>279</v>
      </c>
      <c r="N108" s="49">
        <f>SUM(N109:N112)</f>
        <v>0</v>
      </c>
    </row>
    <row r="109" spans="12:14" ht="11.25">
      <c r="L109" s="42">
        <v>2146001</v>
      </c>
      <c r="M109" s="43" t="s">
        <v>280</v>
      </c>
      <c r="N109" s="44">
        <v>0</v>
      </c>
    </row>
    <row r="110" spans="12:14" ht="11.25">
      <c r="L110" s="42">
        <v>2146002</v>
      </c>
      <c r="M110" s="43" t="s">
        <v>281</v>
      </c>
      <c r="N110" s="44">
        <v>0</v>
      </c>
    </row>
    <row r="111" spans="12:14" ht="11.25">
      <c r="L111" s="42">
        <v>2146003</v>
      </c>
      <c r="M111" s="43" t="s">
        <v>282</v>
      </c>
      <c r="N111" s="44">
        <v>0</v>
      </c>
    </row>
    <row r="112" spans="12:14" ht="11.25">
      <c r="L112" s="42">
        <v>2146099</v>
      </c>
      <c r="M112" s="43" t="s">
        <v>283</v>
      </c>
      <c r="N112" s="44">
        <v>0</v>
      </c>
    </row>
    <row r="113" spans="12:14" ht="11.25">
      <c r="L113" s="42">
        <v>21462</v>
      </c>
      <c r="M113" s="43" t="s">
        <v>284</v>
      </c>
      <c r="N113" s="49">
        <f>SUM(N114:N117)</f>
        <v>0</v>
      </c>
    </row>
    <row r="114" spans="12:14" ht="11.25">
      <c r="L114" s="42">
        <v>2146201</v>
      </c>
      <c r="M114" s="43" t="s">
        <v>282</v>
      </c>
      <c r="N114" s="44">
        <v>0</v>
      </c>
    </row>
    <row r="115" spans="12:14" ht="11.25">
      <c r="L115" s="42">
        <v>2146202</v>
      </c>
      <c r="M115" s="43" t="s">
        <v>285</v>
      </c>
      <c r="N115" s="44">
        <v>0</v>
      </c>
    </row>
    <row r="116" spans="12:14" ht="11.25">
      <c r="L116" s="42">
        <v>2146203</v>
      </c>
      <c r="M116" s="43" t="s">
        <v>286</v>
      </c>
      <c r="N116" s="44">
        <v>0</v>
      </c>
    </row>
    <row r="117" spans="12:14" ht="11.25">
      <c r="L117" s="42">
        <v>2146299</v>
      </c>
      <c r="M117" s="43" t="s">
        <v>287</v>
      </c>
      <c r="N117" s="44">
        <v>0</v>
      </c>
    </row>
    <row r="118" spans="12:14" ht="11.25">
      <c r="L118" s="42">
        <v>21463</v>
      </c>
      <c r="M118" s="43" t="s">
        <v>288</v>
      </c>
      <c r="N118" s="49">
        <f>SUM(N119:N122)</f>
        <v>0</v>
      </c>
    </row>
    <row r="119" spans="12:14" ht="11.25">
      <c r="L119" s="42">
        <v>2146301</v>
      </c>
      <c r="M119" s="43" t="s">
        <v>289</v>
      </c>
      <c r="N119" s="44">
        <v>0</v>
      </c>
    </row>
    <row r="120" spans="12:14" ht="11.25">
      <c r="L120" s="42">
        <v>2146302</v>
      </c>
      <c r="M120" s="43" t="s">
        <v>290</v>
      </c>
      <c r="N120" s="44">
        <v>0</v>
      </c>
    </row>
    <row r="121" spans="12:14" ht="11.25">
      <c r="L121" s="42">
        <v>2146303</v>
      </c>
      <c r="M121" s="43" t="s">
        <v>291</v>
      </c>
      <c r="N121" s="44">
        <v>0</v>
      </c>
    </row>
    <row r="122" spans="12:14" ht="11.25">
      <c r="L122" s="42">
        <v>2146399</v>
      </c>
      <c r="M122" s="43" t="s">
        <v>292</v>
      </c>
      <c r="N122" s="44">
        <v>0</v>
      </c>
    </row>
    <row r="123" spans="12:14" ht="11.25">
      <c r="L123" s="42">
        <v>21464</v>
      </c>
      <c r="M123" s="43" t="s">
        <v>293</v>
      </c>
      <c r="N123" s="49">
        <f>SUM(N124:N131)</f>
        <v>0</v>
      </c>
    </row>
    <row r="124" spans="12:14" ht="11.25">
      <c r="L124" s="42">
        <v>2146401</v>
      </c>
      <c r="M124" s="43" t="s">
        <v>294</v>
      </c>
      <c r="N124" s="44">
        <v>0</v>
      </c>
    </row>
    <row r="125" spans="12:14" ht="11.25">
      <c r="L125" s="42">
        <v>2146402</v>
      </c>
      <c r="M125" s="43" t="s">
        <v>295</v>
      </c>
      <c r="N125" s="44">
        <v>0</v>
      </c>
    </row>
    <row r="126" spans="12:14" ht="11.25">
      <c r="L126" s="42">
        <v>2146403</v>
      </c>
      <c r="M126" s="43" t="s">
        <v>296</v>
      </c>
      <c r="N126" s="44">
        <v>0</v>
      </c>
    </row>
    <row r="127" spans="12:14" ht="11.25">
      <c r="L127" s="42">
        <v>2146404</v>
      </c>
      <c r="M127" s="43" t="s">
        <v>297</v>
      </c>
      <c r="N127" s="44">
        <v>0</v>
      </c>
    </row>
    <row r="128" spans="12:14" ht="11.25">
      <c r="L128" s="42">
        <v>2146405</v>
      </c>
      <c r="M128" s="43" t="s">
        <v>298</v>
      </c>
      <c r="N128" s="44">
        <v>0</v>
      </c>
    </row>
    <row r="129" spans="12:14" ht="11.25">
      <c r="L129" s="42">
        <v>2146406</v>
      </c>
      <c r="M129" s="43" t="s">
        <v>299</v>
      </c>
      <c r="N129" s="44">
        <v>0</v>
      </c>
    </row>
    <row r="130" spans="12:14" ht="11.25">
      <c r="L130" s="42">
        <v>2146407</v>
      </c>
      <c r="M130" s="43" t="s">
        <v>300</v>
      </c>
      <c r="N130" s="44">
        <v>0</v>
      </c>
    </row>
    <row r="131" spans="12:14" ht="11.25">
      <c r="L131" s="42">
        <v>2146499</v>
      </c>
      <c r="M131" s="43" t="s">
        <v>301</v>
      </c>
      <c r="N131" s="44">
        <v>0</v>
      </c>
    </row>
    <row r="132" spans="12:14" ht="11.25">
      <c r="L132" s="42">
        <v>21468</v>
      </c>
      <c r="M132" s="43" t="s">
        <v>302</v>
      </c>
      <c r="N132" s="49">
        <f>SUM(N133:N138)</f>
        <v>0</v>
      </c>
    </row>
    <row r="133" spans="12:14" ht="11.25">
      <c r="L133" s="42">
        <v>2146801</v>
      </c>
      <c r="M133" s="43" t="s">
        <v>303</v>
      </c>
      <c r="N133" s="44">
        <v>0</v>
      </c>
    </row>
    <row r="134" spans="12:14" ht="11.25">
      <c r="L134" s="42">
        <v>2146802</v>
      </c>
      <c r="M134" s="43" t="s">
        <v>304</v>
      </c>
      <c r="N134" s="44">
        <v>0</v>
      </c>
    </row>
    <row r="135" spans="12:14" ht="11.25">
      <c r="L135" s="42">
        <v>2146803</v>
      </c>
      <c r="M135" s="43" t="s">
        <v>305</v>
      </c>
      <c r="N135" s="44">
        <v>0</v>
      </c>
    </row>
    <row r="136" spans="12:14" ht="11.25">
      <c r="L136" s="42">
        <v>2146804</v>
      </c>
      <c r="M136" s="43" t="s">
        <v>306</v>
      </c>
      <c r="N136" s="44">
        <v>0</v>
      </c>
    </row>
    <row r="137" spans="12:14" ht="11.25">
      <c r="L137" s="42">
        <v>2146805</v>
      </c>
      <c r="M137" s="43" t="s">
        <v>307</v>
      </c>
      <c r="N137" s="44">
        <v>0</v>
      </c>
    </row>
    <row r="138" spans="12:14" ht="11.25">
      <c r="L138" s="42">
        <v>2146899</v>
      </c>
      <c r="M138" s="43" t="s">
        <v>308</v>
      </c>
      <c r="N138" s="44">
        <v>0</v>
      </c>
    </row>
    <row r="139" spans="12:14" ht="11.25">
      <c r="L139" s="42">
        <v>21469</v>
      </c>
      <c r="M139" s="43" t="s">
        <v>309</v>
      </c>
      <c r="N139" s="49">
        <f>SUM(N140:N147)</f>
        <v>0</v>
      </c>
    </row>
    <row r="140" spans="12:14" ht="11.25">
      <c r="L140" s="42">
        <v>2146901</v>
      </c>
      <c r="M140" s="43" t="s">
        <v>310</v>
      </c>
      <c r="N140" s="44">
        <v>0</v>
      </c>
    </row>
    <row r="141" spans="12:14" ht="11.25">
      <c r="L141" s="42">
        <v>2146902</v>
      </c>
      <c r="M141" s="43" t="s">
        <v>311</v>
      </c>
      <c r="N141" s="44">
        <v>0</v>
      </c>
    </row>
    <row r="142" spans="12:14" ht="11.25">
      <c r="L142" s="42">
        <v>2146903</v>
      </c>
      <c r="M142" s="43" t="s">
        <v>312</v>
      </c>
      <c r="N142" s="44">
        <v>0</v>
      </c>
    </row>
    <row r="143" spans="12:14" ht="11.25">
      <c r="L143" s="42">
        <v>2146904</v>
      </c>
      <c r="M143" s="43" t="s">
        <v>313</v>
      </c>
      <c r="N143" s="44">
        <v>0</v>
      </c>
    </row>
    <row r="144" spans="12:14" ht="11.25">
      <c r="L144" s="42">
        <v>2146906</v>
      </c>
      <c r="M144" s="43" t="s">
        <v>314</v>
      </c>
      <c r="N144" s="44">
        <v>0</v>
      </c>
    </row>
    <row r="145" spans="12:14" ht="11.25">
      <c r="L145" s="42">
        <v>2146907</v>
      </c>
      <c r="M145" s="43" t="s">
        <v>315</v>
      </c>
      <c r="N145" s="44">
        <v>0</v>
      </c>
    </row>
    <row r="146" spans="12:14" ht="11.25">
      <c r="L146" s="42">
        <v>2146908</v>
      </c>
      <c r="M146" s="43" t="s">
        <v>316</v>
      </c>
      <c r="N146" s="44">
        <v>0</v>
      </c>
    </row>
    <row r="147" spans="12:14" ht="11.25">
      <c r="L147" s="42">
        <v>2146999</v>
      </c>
      <c r="M147" s="43" t="s">
        <v>317</v>
      </c>
      <c r="N147" s="44">
        <v>0</v>
      </c>
    </row>
    <row r="148" spans="12:14" ht="11.25">
      <c r="L148" s="42">
        <v>215</v>
      </c>
      <c r="M148" s="50" t="s">
        <v>318</v>
      </c>
      <c r="N148" s="49">
        <f>SUM(N149,N156,N162)</f>
        <v>396</v>
      </c>
    </row>
    <row r="149" spans="12:14" ht="11.25">
      <c r="L149" s="42">
        <v>21560</v>
      </c>
      <c r="M149" s="43" t="s">
        <v>319</v>
      </c>
      <c r="N149" s="49">
        <f>SUM(N150:N155)</f>
        <v>92</v>
      </c>
    </row>
    <row r="150" spans="12:14" ht="11.25">
      <c r="L150" s="42">
        <v>2156001</v>
      </c>
      <c r="M150" s="43" t="s">
        <v>320</v>
      </c>
      <c r="N150" s="44">
        <v>0</v>
      </c>
    </row>
    <row r="151" spans="12:14" ht="11.25">
      <c r="L151" s="42">
        <v>2156002</v>
      </c>
      <c r="M151" s="43" t="s">
        <v>321</v>
      </c>
      <c r="N151" s="44">
        <v>0</v>
      </c>
    </row>
    <row r="152" spans="12:14" ht="11.25">
      <c r="L152" s="42">
        <v>2156003</v>
      </c>
      <c r="M152" s="43" t="s">
        <v>322</v>
      </c>
      <c r="N152" s="44">
        <v>0</v>
      </c>
    </row>
    <row r="153" spans="12:14" ht="11.25">
      <c r="L153" s="42">
        <v>2156004</v>
      </c>
      <c r="M153" s="43" t="s">
        <v>323</v>
      </c>
      <c r="N153" s="44">
        <v>0</v>
      </c>
    </row>
    <row r="154" spans="12:14" ht="11.25">
      <c r="L154" s="42">
        <v>2156005</v>
      </c>
      <c r="M154" s="43" t="s">
        <v>324</v>
      </c>
      <c r="N154" s="44">
        <v>0</v>
      </c>
    </row>
    <row r="155" spans="12:14" ht="11.25">
      <c r="L155" s="42">
        <v>2156099</v>
      </c>
      <c r="M155" s="43" t="s">
        <v>221</v>
      </c>
      <c r="N155" s="44">
        <v>92</v>
      </c>
    </row>
    <row r="156" spans="12:14" ht="11.25">
      <c r="L156" s="42">
        <v>21561</v>
      </c>
      <c r="M156" s="43" t="s">
        <v>325</v>
      </c>
      <c r="N156" s="49">
        <f>SUM(N157:N161)</f>
        <v>304</v>
      </c>
    </row>
    <row r="157" spans="12:14" ht="11.25">
      <c r="L157" s="42">
        <v>2156101</v>
      </c>
      <c r="M157" s="43" t="s">
        <v>223</v>
      </c>
      <c r="N157" s="44">
        <v>0</v>
      </c>
    </row>
    <row r="158" spans="12:14" ht="11.25">
      <c r="L158" s="42">
        <v>2156102</v>
      </c>
      <c r="M158" s="43" t="s">
        <v>323</v>
      </c>
      <c r="N158" s="44">
        <v>0</v>
      </c>
    </row>
    <row r="159" spans="12:14" ht="11.25">
      <c r="L159" s="42">
        <v>2156103</v>
      </c>
      <c r="M159" s="43" t="s">
        <v>326</v>
      </c>
      <c r="N159" s="44">
        <v>0</v>
      </c>
    </row>
    <row r="160" spans="12:14" ht="11.25">
      <c r="L160" s="42">
        <v>2156104</v>
      </c>
      <c r="M160" s="43" t="s">
        <v>327</v>
      </c>
      <c r="N160" s="44">
        <v>0</v>
      </c>
    </row>
    <row r="161" spans="12:14" ht="11.25">
      <c r="L161" s="42">
        <v>2156199</v>
      </c>
      <c r="M161" s="43" t="s">
        <v>224</v>
      </c>
      <c r="N161" s="44">
        <v>304</v>
      </c>
    </row>
    <row r="162" spans="12:14" ht="11.25">
      <c r="L162" s="42">
        <v>21562</v>
      </c>
      <c r="M162" s="43" t="s">
        <v>328</v>
      </c>
      <c r="N162" s="49">
        <f>SUM(N163:N165)</f>
        <v>0</v>
      </c>
    </row>
    <row r="163" spans="12:14" ht="11.25">
      <c r="L163" s="42">
        <v>2156201</v>
      </c>
      <c r="M163" s="43" t="s">
        <v>329</v>
      </c>
      <c r="N163" s="44">
        <v>0</v>
      </c>
    </row>
    <row r="164" spans="12:14" ht="11.25">
      <c r="L164" s="42">
        <v>2156202</v>
      </c>
      <c r="M164" s="43" t="s">
        <v>330</v>
      </c>
      <c r="N164" s="44">
        <v>0</v>
      </c>
    </row>
    <row r="165" spans="12:14" ht="11.25">
      <c r="L165" s="42">
        <v>2156299</v>
      </c>
      <c r="M165" s="43" t="s">
        <v>331</v>
      </c>
      <c r="N165" s="44">
        <v>0</v>
      </c>
    </row>
    <row r="166" spans="12:14" ht="11.25">
      <c r="L166" s="42">
        <v>216</v>
      </c>
      <c r="M166" s="50" t="s">
        <v>332</v>
      </c>
      <c r="N166" s="49">
        <f>N167</f>
        <v>7</v>
      </c>
    </row>
    <row r="167" spans="12:14" ht="11.25">
      <c r="L167" s="42">
        <v>21660</v>
      </c>
      <c r="M167" s="43" t="s">
        <v>333</v>
      </c>
      <c r="N167" s="49">
        <f>SUM(N168:N172)</f>
        <v>7</v>
      </c>
    </row>
    <row r="168" spans="12:14" ht="11.25">
      <c r="L168" s="42">
        <v>2166001</v>
      </c>
      <c r="M168" s="43" t="s">
        <v>334</v>
      </c>
      <c r="N168" s="44">
        <v>0</v>
      </c>
    </row>
    <row r="169" spans="12:14" ht="11.25">
      <c r="L169" s="42">
        <v>2166002</v>
      </c>
      <c r="M169" s="43" t="s">
        <v>335</v>
      </c>
      <c r="N169" s="44">
        <v>0</v>
      </c>
    </row>
    <row r="170" spans="12:14" ht="11.25">
      <c r="L170" s="42">
        <v>2166003</v>
      </c>
      <c r="M170" s="43" t="s">
        <v>336</v>
      </c>
      <c r="N170" s="44">
        <v>0</v>
      </c>
    </row>
    <row r="171" spans="12:14" ht="11.25">
      <c r="L171" s="42">
        <v>2166004</v>
      </c>
      <c r="M171" s="43" t="s">
        <v>228</v>
      </c>
      <c r="N171" s="44">
        <v>7</v>
      </c>
    </row>
    <row r="172" spans="12:14" ht="11.25">
      <c r="L172" s="42">
        <v>2166099</v>
      </c>
      <c r="M172" s="43" t="s">
        <v>337</v>
      </c>
      <c r="N172" s="44">
        <v>0</v>
      </c>
    </row>
    <row r="173" spans="12:14" ht="11.25">
      <c r="L173" s="42">
        <v>217</v>
      </c>
      <c r="M173" s="50" t="s">
        <v>338</v>
      </c>
      <c r="N173" s="49">
        <f>SUM(N174:N175)</f>
        <v>0</v>
      </c>
    </row>
    <row r="174" spans="12:14" ht="11.25">
      <c r="L174" s="42">
        <v>2170402</v>
      </c>
      <c r="M174" s="43" t="s">
        <v>339</v>
      </c>
      <c r="N174" s="44">
        <v>0</v>
      </c>
    </row>
    <row r="175" spans="12:14" ht="11.25">
      <c r="L175" s="42">
        <v>2170403</v>
      </c>
      <c r="M175" s="43" t="s">
        <v>340</v>
      </c>
      <c r="N175" s="44">
        <v>0</v>
      </c>
    </row>
    <row r="176" spans="12:14" ht="11.25">
      <c r="L176" s="42">
        <v>229</v>
      </c>
      <c r="M176" s="50" t="s">
        <v>341</v>
      </c>
      <c r="N176" s="49">
        <f>SUM(N177,N178,N187,N199)</f>
        <v>55260</v>
      </c>
    </row>
    <row r="177" spans="12:14" ht="11.25">
      <c r="L177" s="42">
        <v>22904</v>
      </c>
      <c r="M177" s="43" t="s">
        <v>342</v>
      </c>
      <c r="N177" s="44">
        <v>52072</v>
      </c>
    </row>
    <row r="178" spans="12:14" ht="11.25">
      <c r="L178" s="42">
        <v>22908</v>
      </c>
      <c r="M178" s="43" t="s">
        <v>343</v>
      </c>
      <c r="N178" s="49">
        <f>SUM(N179:N186)</f>
        <v>0</v>
      </c>
    </row>
    <row r="179" spans="12:14" ht="11.25">
      <c r="L179" s="42">
        <v>2290802</v>
      </c>
      <c r="M179" s="43" t="s">
        <v>344</v>
      </c>
      <c r="N179" s="44">
        <v>0</v>
      </c>
    </row>
    <row r="180" spans="12:14" ht="11.25">
      <c r="L180" s="42">
        <v>2290803</v>
      </c>
      <c r="M180" s="43" t="s">
        <v>345</v>
      </c>
      <c r="N180" s="44">
        <v>0</v>
      </c>
    </row>
    <row r="181" spans="12:14" ht="11.25">
      <c r="L181" s="42">
        <v>2290804</v>
      </c>
      <c r="M181" s="43" t="s">
        <v>346</v>
      </c>
      <c r="N181" s="44">
        <v>0</v>
      </c>
    </row>
    <row r="182" spans="12:14" ht="11.25">
      <c r="L182" s="42">
        <v>2290805</v>
      </c>
      <c r="M182" s="43" t="s">
        <v>347</v>
      </c>
      <c r="N182" s="44">
        <v>0</v>
      </c>
    </row>
    <row r="183" spans="12:14" ht="11.25">
      <c r="L183" s="42">
        <v>2290806</v>
      </c>
      <c r="M183" s="43" t="s">
        <v>348</v>
      </c>
      <c r="N183" s="44">
        <v>0</v>
      </c>
    </row>
    <row r="184" spans="12:14" ht="11.25">
      <c r="L184" s="42">
        <v>2290807</v>
      </c>
      <c r="M184" s="43" t="s">
        <v>349</v>
      </c>
      <c r="N184" s="44">
        <v>0</v>
      </c>
    </row>
    <row r="185" spans="12:14" ht="11.25">
      <c r="L185" s="42">
        <v>2290808</v>
      </c>
      <c r="M185" s="43" t="s">
        <v>350</v>
      </c>
      <c r="N185" s="44">
        <v>0</v>
      </c>
    </row>
    <row r="186" spans="12:14" ht="11.25">
      <c r="L186" s="42">
        <v>2290899</v>
      </c>
      <c r="M186" s="43" t="s">
        <v>351</v>
      </c>
      <c r="N186" s="44">
        <v>0</v>
      </c>
    </row>
    <row r="187" spans="12:14" ht="11.25">
      <c r="L187" s="42">
        <v>22960</v>
      </c>
      <c r="M187" s="43" t="s">
        <v>352</v>
      </c>
      <c r="N187" s="49">
        <f>SUM(N188:N198)</f>
        <v>3188</v>
      </c>
    </row>
    <row r="188" spans="12:14" ht="11.25">
      <c r="L188" s="42">
        <v>2296001</v>
      </c>
      <c r="M188" s="43" t="s">
        <v>353</v>
      </c>
      <c r="N188" s="44">
        <v>0</v>
      </c>
    </row>
    <row r="189" spans="12:14" ht="11.25">
      <c r="L189" s="42">
        <v>2296002</v>
      </c>
      <c r="M189" s="43" t="s">
        <v>231</v>
      </c>
      <c r="N189" s="44">
        <v>1285</v>
      </c>
    </row>
    <row r="190" spans="12:14" ht="11.25">
      <c r="L190" s="42">
        <v>2296003</v>
      </c>
      <c r="M190" s="43" t="s">
        <v>232</v>
      </c>
      <c r="N190" s="44">
        <v>1288</v>
      </c>
    </row>
    <row r="191" spans="12:14" ht="11.25">
      <c r="L191" s="42">
        <v>2296004</v>
      </c>
      <c r="M191" s="43" t="s">
        <v>233</v>
      </c>
      <c r="N191" s="44">
        <v>99</v>
      </c>
    </row>
    <row r="192" spans="12:14" ht="11.25">
      <c r="L192" s="42">
        <v>2296005</v>
      </c>
      <c r="M192" s="43" t="s">
        <v>354</v>
      </c>
      <c r="N192" s="44">
        <v>0</v>
      </c>
    </row>
    <row r="193" spans="12:14" ht="11.25">
      <c r="L193" s="42">
        <v>2296006</v>
      </c>
      <c r="M193" s="43" t="s">
        <v>236</v>
      </c>
      <c r="N193" s="44">
        <v>477</v>
      </c>
    </row>
    <row r="194" spans="12:14" ht="11.25">
      <c r="L194" s="42">
        <v>2296010</v>
      </c>
      <c r="M194" s="43" t="s">
        <v>355</v>
      </c>
      <c r="N194" s="44">
        <v>0</v>
      </c>
    </row>
    <row r="195" spans="12:14" ht="11.25">
      <c r="L195" s="42">
        <v>2296011</v>
      </c>
      <c r="M195" s="43" t="s">
        <v>356</v>
      </c>
      <c r="N195" s="44">
        <v>0</v>
      </c>
    </row>
    <row r="196" spans="12:14" ht="11.25">
      <c r="L196" s="42">
        <v>2296012</v>
      </c>
      <c r="M196" s="43" t="s">
        <v>357</v>
      </c>
      <c r="N196" s="44">
        <v>0</v>
      </c>
    </row>
    <row r="197" spans="12:14" ht="11.25">
      <c r="L197" s="42">
        <v>2296013</v>
      </c>
      <c r="M197" s="43" t="s">
        <v>238</v>
      </c>
      <c r="N197" s="44">
        <v>0</v>
      </c>
    </row>
    <row r="198" spans="12:14" ht="11.25">
      <c r="L198" s="42">
        <v>2296099</v>
      </c>
      <c r="M198" s="43" t="s">
        <v>239</v>
      </c>
      <c r="N198" s="44">
        <v>39</v>
      </c>
    </row>
    <row r="199" spans="12:14" ht="11.25">
      <c r="L199" s="42">
        <v>22961</v>
      </c>
      <c r="M199" s="43" t="s">
        <v>358</v>
      </c>
      <c r="N199" s="51">
        <v>0</v>
      </c>
    </row>
    <row r="200" spans="12:14" ht="11.25">
      <c r="L200" s="42">
        <v>232</v>
      </c>
      <c r="M200" s="50" t="s">
        <v>359</v>
      </c>
      <c r="N200" s="49">
        <f>N201</f>
        <v>2046</v>
      </c>
    </row>
    <row r="201" spans="12:14" ht="11.25">
      <c r="L201" s="42">
        <v>23204</v>
      </c>
      <c r="M201" s="43" t="s">
        <v>360</v>
      </c>
      <c r="N201" s="52">
        <f>SUM(N202:N221)</f>
        <v>2046</v>
      </c>
    </row>
    <row r="202" spans="12:14" ht="11.25">
      <c r="L202" s="42">
        <v>2320401</v>
      </c>
      <c r="M202" s="43" t="s">
        <v>361</v>
      </c>
      <c r="N202" s="44">
        <v>0</v>
      </c>
    </row>
    <row r="203" spans="12:14" ht="11.25">
      <c r="L203" s="42">
        <v>2320402</v>
      </c>
      <c r="M203" s="43" t="s">
        <v>362</v>
      </c>
      <c r="N203" s="44">
        <v>0</v>
      </c>
    </row>
    <row r="204" spans="12:14" ht="11.25">
      <c r="L204" s="42">
        <v>2320403</v>
      </c>
      <c r="M204" s="43" t="s">
        <v>363</v>
      </c>
      <c r="N204" s="44">
        <v>0</v>
      </c>
    </row>
    <row r="205" spans="12:14" ht="11.25">
      <c r="L205" s="42">
        <v>2320404</v>
      </c>
      <c r="M205" s="43" t="s">
        <v>364</v>
      </c>
      <c r="N205" s="44">
        <v>0</v>
      </c>
    </row>
    <row r="206" spans="12:14" ht="11.25">
      <c r="L206" s="42">
        <v>2320405</v>
      </c>
      <c r="M206" s="43" t="s">
        <v>365</v>
      </c>
      <c r="N206" s="44">
        <v>0</v>
      </c>
    </row>
    <row r="207" spans="12:14" ht="11.25">
      <c r="L207" s="42">
        <v>2320406</v>
      </c>
      <c r="M207" s="43" t="s">
        <v>366</v>
      </c>
      <c r="N207" s="44">
        <v>0</v>
      </c>
    </row>
    <row r="208" spans="12:14" ht="11.25">
      <c r="L208" s="42">
        <v>2320407</v>
      </c>
      <c r="M208" s="43" t="s">
        <v>367</v>
      </c>
      <c r="N208" s="44">
        <v>0</v>
      </c>
    </row>
    <row r="209" spans="12:14" ht="11.25">
      <c r="L209" s="42">
        <v>2320408</v>
      </c>
      <c r="M209" s="43" t="s">
        <v>368</v>
      </c>
      <c r="N209" s="44">
        <v>0</v>
      </c>
    </row>
    <row r="210" spans="12:14" ht="11.25">
      <c r="L210" s="42">
        <v>2320410</v>
      </c>
      <c r="M210" s="43" t="s">
        <v>369</v>
      </c>
      <c r="N210" s="44">
        <v>0</v>
      </c>
    </row>
    <row r="211" spans="12:14" ht="11.25">
      <c r="L211" s="42">
        <v>2320411</v>
      </c>
      <c r="M211" s="43" t="s">
        <v>370</v>
      </c>
      <c r="N211" s="44">
        <v>2046</v>
      </c>
    </row>
    <row r="212" spans="12:14" ht="11.25">
      <c r="L212" s="42">
        <v>2320412</v>
      </c>
      <c r="M212" s="43" t="s">
        <v>371</v>
      </c>
      <c r="N212" s="44">
        <v>0</v>
      </c>
    </row>
    <row r="213" spans="12:14" ht="11.25">
      <c r="L213" s="42">
        <v>2320413</v>
      </c>
      <c r="M213" s="43" t="s">
        <v>372</v>
      </c>
      <c r="N213" s="44">
        <v>0</v>
      </c>
    </row>
    <row r="214" spans="12:14" ht="11.25">
      <c r="L214" s="42">
        <v>2320414</v>
      </c>
      <c r="M214" s="43" t="s">
        <v>373</v>
      </c>
      <c r="N214" s="44">
        <v>0</v>
      </c>
    </row>
    <row r="215" spans="12:14" ht="11.25">
      <c r="L215" s="42">
        <v>2320415</v>
      </c>
      <c r="M215" s="43" t="s">
        <v>374</v>
      </c>
      <c r="N215" s="44">
        <v>0</v>
      </c>
    </row>
    <row r="216" spans="12:14" ht="11.25">
      <c r="L216" s="42">
        <v>2320416</v>
      </c>
      <c r="M216" s="43" t="s">
        <v>375</v>
      </c>
      <c r="N216" s="44">
        <v>0</v>
      </c>
    </row>
    <row r="217" spans="12:14" ht="11.25">
      <c r="L217" s="42">
        <v>2320417</v>
      </c>
      <c r="M217" s="43" t="s">
        <v>376</v>
      </c>
      <c r="N217" s="44">
        <v>0</v>
      </c>
    </row>
    <row r="218" spans="12:14" ht="11.25">
      <c r="L218" s="42">
        <v>2320418</v>
      </c>
      <c r="M218" s="43" t="s">
        <v>377</v>
      </c>
      <c r="N218" s="44">
        <v>0</v>
      </c>
    </row>
    <row r="219" spans="12:14" ht="11.25">
      <c r="L219" s="42">
        <v>2320419</v>
      </c>
      <c r="M219" s="43" t="s">
        <v>378</v>
      </c>
      <c r="N219" s="44">
        <v>0</v>
      </c>
    </row>
    <row r="220" spans="12:14" ht="11.25">
      <c r="L220" s="42">
        <v>2320420</v>
      </c>
      <c r="M220" s="43" t="s">
        <v>379</v>
      </c>
      <c r="N220" s="44">
        <v>0</v>
      </c>
    </row>
    <row r="221" spans="12:14" ht="11.25">
      <c r="L221" s="42">
        <v>2320499</v>
      </c>
      <c r="M221" s="43" t="s">
        <v>380</v>
      </c>
      <c r="N221" s="44">
        <v>0</v>
      </c>
    </row>
    <row r="222" spans="12:14" ht="11.25">
      <c r="L222" s="42">
        <v>233</v>
      </c>
      <c r="M222" s="50" t="s">
        <v>381</v>
      </c>
      <c r="N222" s="49">
        <f>N223</f>
        <v>76</v>
      </c>
    </row>
    <row r="223" spans="12:14" ht="11.25">
      <c r="L223" s="42">
        <v>23304</v>
      </c>
      <c r="M223" s="43" t="s">
        <v>382</v>
      </c>
      <c r="N223" s="49">
        <f>SUM(N224:N243)</f>
        <v>76</v>
      </c>
    </row>
    <row r="224" spans="12:14" ht="11.25">
      <c r="L224" s="42">
        <v>2330401</v>
      </c>
      <c r="M224" s="43" t="s">
        <v>383</v>
      </c>
      <c r="N224" s="44">
        <v>0</v>
      </c>
    </row>
    <row r="225" spans="12:14" ht="11.25">
      <c r="L225" s="42">
        <v>2330402</v>
      </c>
      <c r="M225" s="43" t="s">
        <v>384</v>
      </c>
      <c r="N225" s="44">
        <v>0</v>
      </c>
    </row>
    <row r="226" spans="12:14" ht="11.25">
      <c r="L226" s="42">
        <v>2330403</v>
      </c>
      <c r="M226" s="43" t="s">
        <v>385</v>
      </c>
      <c r="N226" s="44">
        <v>0</v>
      </c>
    </row>
    <row r="227" spans="12:14" ht="11.25">
      <c r="L227" s="42">
        <v>2330404</v>
      </c>
      <c r="M227" s="43" t="s">
        <v>386</v>
      </c>
      <c r="N227" s="44">
        <v>0</v>
      </c>
    </row>
    <row r="228" spans="12:14" ht="11.25">
      <c r="L228" s="42">
        <v>2330405</v>
      </c>
      <c r="M228" s="43" t="s">
        <v>387</v>
      </c>
      <c r="N228" s="44">
        <v>0</v>
      </c>
    </row>
    <row r="229" spans="12:14" ht="11.25">
      <c r="L229" s="42">
        <v>2330406</v>
      </c>
      <c r="M229" s="43" t="s">
        <v>388</v>
      </c>
      <c r="N229" s="44">
        <v>0</v>
      </c>
    </row>
    <row r="230" spans="12:14" ht="11.25">
      <c r="L230" s="42">
        <v>2330407</v>
      </c>
      <c r="M230" s="43" t="s">
        <v>389</v>
      </c>
      <c r="N230" s="44">
        <v>0</v>
      </c>
    </row>
    <row r="231" spans="12:14" ht="11.25">
      <c r="L231" s="42">
        <v>2330408</v>
      </c>
      <c r="M231" s="43" t="s">
        <v>390</v>
      </c>
      <c r="N231" s="44">
        <v>0</v>
      </c>
    </row>
    <row r="232" spans="12:14" ht="11.25">
      <c r="L232" s="42">
        <v>2330410</v>
      </c>
      <c r="M232" s="43" t="s">
        <v>391</v>
      </c>
      <c r="N232" s="44">
        <v>0</v>
      </c>
    </row>
    <row r="233" spans="12:14" ht="11.25">
      <c r="L233" s="42">
        <v>2330411</v>
      </c>
      <c r="M233" s="43" t="s">
        <v>392</v>
      </c>
      <c r="N233" s="44">
        <v>76</v>
      </c>
    </row>
    <row r="234" spans="12:14" ht="11.25">
      <c r="L234" s="42">
        <v>2330412</v>
      </c>
      <c r="M234" s="43" t="s">
        <v>393</v>
      </c>
      <c r="N234" s="44">
        <v>0</v>
      </c>
    </row>
    <row r="235" spans="12:14" ht="11.25">
      <c r="L235" s="42">
        <v>2330413</v>
      </c>
      <c r="M235" s="43" t="s">
        <v>394</v>
      </c>
      <c r="N235" s="44">
        <v>0</v>
      </c>
    </row>
    <row r="236" spans="12:14" ht="11.25">
      <c r="L236" s="42">
        <v>2330414</v>
      </c>
      <c r="M236" s="43" t="s">
        <v>395</v>
      </c>
      <c r="N236" s="44">
        <v>0</v>
      </c>
    </row>
    <row r="237" spans="12:14" ht="11.25">
      <c r="L237" s="42">
        <v>2330415</v>
      </c>
      <c r="M237" s="43" t="s">
        <v>396</v>
      </c>
      <c r="N237" s="44">
        <v>0</v>
      </c>
    </row>
    <row r="238" spans="12:14" ht="11.25">
      <c r="L238" s="42">
        <v>2330416</v>
      </c>
      <c r="M238" s="43" t="s">
        <v>397</v>
      </c>
      <c r="N238" s="44">
        <v>0</v>
      </c>
    </row>
    <row r="239" spans="12:14" ht="11.25">
      <c r="L239" s="42">
        <v>2330417</v>
      </c>
      <c r="M239" s="43" t="s">
        <v>398</v>
      </c>
      <c r="N239" s="44">
        <v>0</v>
      </c>
    </row>
    <row r="240" spans="12:14" ht="11.25">
      <c r="L240" s="42">
        <v>2330418</v>
      </c>
      <c r="M240" s="43" t="s">
        <v>399</v>
      </c>
      <c r="N240" s="44">
        <v>0</v>
      </c>
    </row>
    <row r="241" spans="12:14" ht="11.25">
      <c r="L241" s="42">
        <v>2330419</v>
      </c>
      <c r="M241" s="43" t="s">
        <v>400</v>
      </c>
      <c r="N241" s="44">
        <v>0</v>
      </c>
    </row>
    <row r="242" spans="12:14" ht="11.25">
      <c r="L242" s="42">
        <v>2330420</v>
      </c>
      <c r="M242" s="43" t="s">
        <v>401</v>
      </c>
      <c r="N242" s="44">
        <v>0</v>
      </c>
    </row>
    <row r="243" spans="12:14" ht="11.25">
      <c r="L243" s="42">
        <v>2330499</v>
      </c>
      <c r="M243" s="43" t="s">
        <v>402</v>
      </c>
      <c r="N243" s="44">
        <v>0</v>
      </c>
    </row>
    <row r="244" spans="12:14" ht="11.25">
      <c r="L244" s="42"/>
      <c r="M244" s="43"/>
      <c r="N244" s="53">
        <v>0</v>
      </c>
    </row>
    <row r="245" spans="12:14" ht="11.25">
      <c r="L245" s="42"/>
      <c r="M245" s="50" t="s">
        <v>403</v>
      </c>
      <c r="N245" s="49">
        <f>SUM(N246,N249)</f>
        <v>63072</v>
      </c>
    </row>
    <row r="246" spans="12:14" ht="11.25">
      <c r="L246" s="42">
        <v>208</v>
      </c>
      <c r="M246" s="50" t="s">
        <v>186</v>
      </c>
      <c r="N246" s="49">
        <f>N247</f>
        <v>0</v>
      </c>
    </row>
    <row r="247" spans="12:14" ht="11.25">
      <c r="L247" s="42">
        <v>20804</v>
      </c>
      <c r="M247" s="43" t="s">
        <v>404</v>
      </c>
      <c r="N247" s="49">
        <f>N248</f>
        <v>0</v>
      </c>
    </row>
    <row r="248" spans="12:14" ht="11.25">
      <c r="L248" s="42">
        <v>2080451</v>
      </c>
      <c r="M248" s="43" t="s">
        <v>405</v>
      </c>
      <c r="N248" s="44">
        <v>0</v>
      </c>
    </row>
    <row r="249" spans="12:14" ht="11.25">
      <c r="L249" s="42">
        <v>223</v>
      </c>
      <c r="M249" s="50" t="s">
        <v>406</v>
      </c>
      <c r="N249" s="49">
        <f>SUM(N250,N260,N269,N271,N275)</f>
        <v>63072</v>
      </c>
    </row>
    <row r="250" spans="12:14" ht="11.25">
      <c r="L250" s="42">
        <v>22301</v>
      </c>
      <c r="M250" s="43" t="s">
        <v>407</v>
      </c>
      <c r="N250" s="49">
        <f>SUM(N251:N259)</f>
        <v>17385</v>
      </c>
    </row>
    <row r="251" spans="12:14" ht="11.25">
      <c r="L251" s="42">
        <v>2230101</v>
      </c>
      <c r="M251" s="43" t="s">
        <v>408</v>
      </c>
      <c r="N251" s="44">
        <v>0</v>
      </c>
    </row>
    <row r="252" spans="12:14" ht="11.25">
      <c r="L252" s="42">
        <v>2230102</v>
      </c>
      <c r="M252" s="43" t="s">
        <v>409</v>
      </c>
      <c r="N252" s="44">
        <v>0</v>
      </c>
    </row>
    <row r="253" spans="12:14" ht="11.25">
      <c r="L253" s="42">
        <v>2230103</v>
      </c>
      <c r="M253" s="43" t="s">
        <v>410</v>
      </c>
      <c r="N253" s="44">
        <v>0</v>
      </c>
    </row>
    <row r="254" spans="12:14" ht="11.25">
      <c r="L254" s="42">
        <v>2230104</v>
      </c>
      <c r="M254" s="43" t="s">
        <v>411</v>
      </c>
      <c r="N254" s="44">
        <v>0</v>
      </c>
    </row>
    <row r="255" spans="12:14" ht="11.25">
      <c r="L255" s="42">
        <v>2230105</v>
      </c>
      <c r="M255" s="43" t="s">
        <v>412</v>
      </c>
      <c r="N255" s="44">
        <v>0</v>
      </c>
    </row>
    <row r="256" spans="12:14" ht="11.25">
      <c r="L256" s="42">
        <v>2230106</v>
      </c>
      <c r="M256" s="43" t="s">
        <v>413</v>
      </c>
      <c r="N256" s="44">
        <v>0</v>
      </c>
    </row>
    <row r="257" spans="12:14" ht="11.25">
      <c r="L257" s="42">
        <v>2230107</v>
      </c>
      <c r="M257" s="43" t="s">
        <v>414</v>
      </c>
      <c r="N257" s="44">
        <v>17385</v>
      </c>
    </row>
    <row r="258" spans="12:14" ht="11.25">
      <c r="L258" s="42">
        <v>2230108</v>
      </c>
      <c r="M258" s="43" t="s">
        <v>415</v>
      </c>
      <c r="N258" s="44">
        <v>0</v>
      </c>
    </row>
    <row r="259" spans="12:14" ht="11.25">
      <c r="L259" s="42">
        <v>2230199</v>
      </c>
      <c r="M259" s="43" t="s">
        <v>416</v>
      </c>
      <c r="N259" s="44">
        <v>0</v>
      </c>
    </row>
    <row r="260" spans="12:14" ht="11.25">
      <c r="L260" s="42">
        <v>22302</v>
      </c>
      <c r="M260" s="43" t="s">
        <v>417</v>
      </c>
      <c r="N260" s="49">
        <f>SUM(N261:N268)</f>
        <v>21976</v>
      </c>
    </row>
    <row r="261" spans="12:14" ht="11.25">
      <c r="L261" s="42">
        <v>2230201</v>
      </c>
      <c r="M261" s="43" t="s">
        <v>418</v>
      </c>
      <c r="N261" s="44">
        <v>0</v>
      </c>
    </row>
    <row r="262" spans="12:14" ht="11.25">
      <c r="L262" s="42">
        <v>2230202</v>
      </c>
      <c r="M262" s="43" t="s">
        <v>419</v>
      </c>
      <c r="N262" s="44">
        <v>21876</v>
      </c>
    </row>
    <row r="263" spans="12:14" ht="11.25">
      <c r="L263" s="42">
        <v>2230203</v>
      </c>
      <c r="M263" s="43" t="s">
        <v>420</v>
      </c>
      <c r="N263" s="44">
        <v>0</v>
      </c>
    </row>
    <row r="264" spans="12:14" ht="11.25">
      <c r="L264" s="42">
        <v>2230204</v>
      </c>
      <c r="M264" s="43" t="s">
        <v>421</v>
      </c>
      <c r="N264" s="44">
        <v>0</v>
      </c>
    </row>
    <row r="265" spans="12:14" ht="11.25">
      <c r="L265" s="42">
        <v>2230205</v>
      </c>
      <c r="M265" s="43" t="s">
        <v>422</v>
      </c>
      <c r="N265" s="44">
        <v>0</v>
      </c>
    </row>
    <row r="266" spans="12:14" ht="11.25">
      <c r="L266" s="42">
        <v>2230206</v>
      </c>
      <c r="M266" s="43" t="s">
        <v>423</v>
      </c>
      <c r="N266" s="44">
        <v>0</v>
      </c>
    </row>
    <row r="267" spans="12:14" ht="11.25">
      <c r="L267" s="42">
        <v>2230207</v>
      </c>
      <c r="M267" s="43" t="s">
        <v>424</v>
      </c>
      <c r="N267" s="44">
        <v>0</v>
      </c>
    </row>
    <row r="268" spans="12:14" ht="11.25">
      <c r="L268" s="42">
        <v>2230299</v>
      </c>
      <c r="M268" s="43" t="s">
        <v>425</v>
      </c>
      <c r="N268" s="44">
        <v>100</v>
      </c>
    </row>
    <row r="269" spans="12:14" ht="11.25">
      <c r="L269" s="42">
        <v>22303</v>
      </c>
      <c r="M269" s="43" t="s">
        <v>426</v>
      </c>
      <c r="N269" s="49">
        <f>N270</f>
        <v>12680</v>
      </c>
    </row>
    <row r="270" spans="12:14" ht="11.25">
      <c r="L270" s="42">
        <v>2230301</v>
      </c>
      <c r="M270" s="43" t="s">
        <v>427</v>
      </c>
      <c r="N270" s="44">
        <v>12680</v>
      </c>
    </row>
    <row r="271" spans="12:14" ht="11.25">
      <c r="L271" s="42">
        <v>22304</v>
      </c>
      <c r="M271" s="43" t="s">
        <v>428</v>
      </c>
      <c r="N271" s="49">
        <f>SUM(N272:N274)</f>
        <v>10850</v>
      </c>
    </row>
    <row r="272" spans="12:14" ht="11.25">
      <c r="L272" s="42">
        <v>2230401</v>
      </c>
      <c r="M272" s="43" t="s">
        <v>429</v>
      </c>
      <c r="N272" s="44">
        <v>10850</v>
      </c>
    </row>
    <row r="273" spans="12:14" ht="11.25">
      <c r="L273" s="42">
        <v>2230402</v>
      </c>
      <c r="M273" s="43" t="s">
        <v>430</v>
      </c>
      <c r="N273" s="44">
        <v>0</v>
      </c>
    </row>
    <row r="274" spans="12:14" ht="11.25">
      <c r="L274" s="42">
        <v>2230499</v>
      </c>
      <c r="M274" s="43" t="s">
        <v>431</v>
      </c>
      <c r="N274" s="44">
        <v>0</v>
      </c>
    </row>
    <row r="275" spans="12:14" ht="11.25">
      <c r="L275" s="42">
        <v>22399</v>
      </c>
      <c r="M275" s="43" t="s">
        <v>432</v>
      </c>
      <c r="N275" s="49">
        <f>N276</f>
        <v>181</v>
      </c>
    </row>
    <row r="276" spans="12:14" ht="11.25">
      <c r="L276" s="42">
        <v>2239901</v>
      </c>
      <c r="M276" s="43" t="s">
        <v>433</v>
      </c>
      <c r="N276" s="44">
        <v>181</v>
      </c>
    </row>
    <row r="277" spans="12:14" ht="11.25">
      <c r="L277" s="42"/>
      <c r="M277" s="43"/>
      <c r="N277" s="53">
        <v>0</v>
      </c>
    </row>
    <row r="278" spans="12:14" ht="11.25">
      <c r="L278" s="42">
        <v>231</v>
      </c>
      <c r="M278" s="50" t="s">
        <v>434</v>
      </c>
      <c r="N278" s="49">
        <f>SUM(N279,N280,N285,N290)</f>
        <v>446465</v>
      </c>
    </row>
    <row r="279" spans="12:14" ht="11.25">
      <c r="L279" s="42">
        <v>23101</v>
      </c>
      <c r="M279" s="54" t="s">
        <v>435</v>
      </c>
      <c r="N279" s="44">
        <v>0</v>
      </c>
    </row>
    <row r="280" spans="12:14" ht="11.25">
      <c r="L280" s="42">
        <v>23102</v>
      </c>
      <c r="M280" s="54" t="s">
        <v>436</v>
      </c>
      <c r="N280" s="49">
        <f>SUM(N281:N284)</f>
        <v>0</v>
      </c>
    </row>
    <row r="281" spans="12:14" ht="11.25">
      <c r="L281" s="42">
        <v>2310201</v>
      </c>
      <c r="M281" s="54" t="s">
        <v>437</v>
      </c>
      <c r="N281" s="44">
        <v>0</v>
      </c>
    </row>
    <row r="282" spans="12:14" ht="11.25">
      <c r="L282" s="42">
        <v>2310202</v>
      </c>
      <c r="M282" s="54" t="s">
        <v>438</v>
      </c>
      <c r="N282" s="44">
        <v>0</v>
      </c>
    </row>
    <row r="283" spans="12:14" ht="11.25">
      <c r="L283" s="42">
        <v>2310203</v>
      </c>
      <c r="M283" s="54" t="s">
        <v>439</v>
      </c>
      <c r="N283" s="44">
        <v>0</v>
      </c>
    </row>
    <row r="284" spans="12:14" ht="11.25">
      <c r="L284" s="42">
        <v>2310299</v>
      </c>
      <c r="M284" s="54" t="s">
        <v>440</v>
      </c>
      <c r="N284" s="44">
        <v>0</v>
      </c>
    </row>
    <row r="285" spans="12:14" ht="11.25">
      <c r="L285" s="42">
        <v>23103</v>
      </c>
      <c r="M285" s="54" t="s">
        <v>441</v>
      </c>
      <c r="N285" s="49">
        <f>SUM(N286:N289)</f>
        <v>371990</v>
      </c>
    </row>
    <row r="286" spans="12:14" ht="11.25">
      <c r="L286" s="42">
        <v>2310301</v>
      </c>
      <c r="M286" s="54" t="s">
        <v>442</v>
      </c>
      <c r="N286" s="44">
        <v>11000</v>
      </c>
    </row>
    <row r="287" spans="12:14" ht="11.25">
      <c r="L287" s="42">
        <v>2310302</v>
      </c>
      <c r="M287" s="54" t="s">
        <v>443</v>
      </c>
      <c r="N287" s="44">
        <v>0</v>
      </c>
    </row>
    <row r="288" spans="12:14" ht="11.25">
      <c r="L288" s="42">
        <v>2310303</v>
      </c>
      <c r="M288" s="54" t="s">
        <v>444</v>
      </c>
      <c r="N288" s="44">
        <v>0</v>
      </c>
    </row>
    <row r="289" spans="12:14" ht="11.25">
      <c r="L289" s="42">
        <v>2310399</v>
      </c>
      <c r="M289" s="54" t="s">
        <v>445</v>
      </c>
      <c r="N289" s="44">
        <v>360990</v>
      </c>
    </row>
    <row r="290" spans="12:14" ht="11.25">
      <c r="L290" s="42">
        <v>23104</v>
      </c>
      <c r="M290" s="54" t="s">
        <v>446</v>
      </c>
      <c r="N290" s="49">
        <f>SUM(N291:N310)</f>
        <v>74475</v>
      </c>
    </row>
    <row r="291" spans="12:14" ht="11.25">
      <c r="L291" s="42">
        <v>2310401</v>
      </c>
      <c r="M291" s="54" t="s">
        <v>447</v>
      </c>
      <c r="N291" s="44">
        <v>0</v>
      </c>
    </row>
    <row r="292" spans="12:14" ht="11.25">
      <c r="L292" s="42">
        <v>2310402</v>
      </c>
      <c r="M292" s="54" t="s">
        <v>448</v>
      </c>
      <c r="N292" s="44">
        <v>0</v>
      </c>
    </row>
    <row r="293" spans="12:14" ht="11.25">
      <c r="L293" s="42">
        <v>2310403</v>
      </c>
      <c r="M293" s="54" t="s">
        <v>449</v>
      </c>
      <c r="N293" s="44">
        <v>0</v>
      </c>
    </row>
    <row r="294" spans="12:14" ht="11.25">
      <c r="L294" s="42">
        <v>2310404</v>
      </c>
      <c r="M294" s="54" t="s">
        <v>450</v>
      </c>
      <c r="N294" s="44">
        <v>0</v>
      </c>
    </row>
    <row r="295" spans="12:14" ht="11.25">
      <c r="L295" s="42">
        <v>2310405</v>
      </c>
      <c r="M295" s="54" t="s">
        <v>451</v>
      </c>
      <c r="N295" s="44">
        <v>0</v>
      </c>
    </row>
    <row r="296" spans="12:14" ht="11.25">
      <c r="L296" s="42">
        <v>2310406</v>
      </c>
      <c r="M296" s="54" t="s">
        <v>452</v>
      </c>
      <c r="N296" s="44">
        <v>0</v>
      </c>
    </row>
    <row r="297" spans="12:14" ht="11.25">
      <c r="L297" s="42">
        <v>2310407</v>
      </c>
      <c r="M297" s="54" t="s">
        <v>453</v>
      </c>
      <c r="N297" s="44">
        <v>0</v>
      </c>
    </row>
    <row r="298" spans="12:14" ht="11.25">
      <c r="L298" s="42">
        <v>2310408</v>
      </c>
      <c r="M298" s="54" t="s">
        <v>454</v>
      </c>
      <c r="N298" s="44">
        <v>0</v>
      </c>
    </row>
    <row r="299" spans="12:14" ht="11.25">
      <c r="L299" s="42">
        <v>2310410</v>
      </c>
      <c r="M299" s="54" t="s">
        <v>455</v>
      </c>
      <c r="N299" s="44">
        <v>0</v>
      </c>
    </row>
    <row r="300" spans="12:14" ht="11.25">
      <c r="L300" s="42">
        <v>2310411</v>
      </c>
      <c r="M300" s="54" t="s">
        <v>456</v>
      </c>
      <c r="N300" s="44">
        <v>74475</v>
      </c>
    </row>
    <row r="301" spans="12:14" ht="11.25">
      <c r="L301" s="42">
        <v>2310412</v>
      </c>
      <c r="M301" s="54" t="s">
        <v>457</v>
      </c>
      <c r="N301" s="44">
        <v>0</v>
      </c>
    </row>
    <row r="302" spans="12:14" ht="11.25">
      <c r="L302" s="42">
        <v>2310413</v>
      </c>
      <c r="M302" s="54" t="s">
        <v>458</v>
      </c>
      <c r="N302" s="44">
        <v>0</v>
      </c>
    </row>
    <row r="303" spans="12:14" ht="11.25">
      <c r="L303" s="42">
        <v>2310414</v>
      </c>
      <c r="M303" s="54" t="s">
        <v>459</v>
      </c>
      <c r="N303" s="44">
        <v>0</v>
      </c>
    </row>
    <row r="304" spans="12:14" ht="11.25">
      <c r="L304" s="42">
        <v>2310415</v>
      </c>
      <c r="M304" s="54" t="s">
        <v>460</v>
      </c>
      <c r="N304" s="44">
        <v>0</v>
      </c>
    </row>
    <row r="305" spans="12:14" ht="11.25">
      <c r="L305" s="42">
        <v>2310416</v>
      </c>
      <c r="M305" s="54" t="s">
        <v>461</v>
      </c>
      <c r="N305" s="44">
        <v>0</v>
      </c>
    </row>
    <row r="306" spans="12:14" ht="11.25">
      <c r="L306" s="42">
        <v>2310417</v>
      </c>
      <c r="M306" s="54" t="s">
        <v>462</v>
      </c>
      <c r="N306" s="44">
        <v>0</v>
      </c>
    </row>
    <row r="307" spans="12:14" ht="11.25">
      <c r="L307" s="42">
        <v>2310418</v>
      </c>
      <c r="M307" s="54" t="s">
        <v>463</v>
      </c>
      <c r="N307" s="44">
        <v>0</v>
      </c>
    </row>
    <row r="308" spans="12:14" ht="11.25">
      <c r="L308" s="42">
        <v>2310419</v>
      </c>
      <c r="M308" s="54" t="s">
        <v>464</v>
      </c>
      <c r="N308" s="44">
        <v>0</v>
      </c>
    </row>
    <row r="309" spans="12:14" ht="11.25">
      <c r="L309" s="42">
        <v>2310420</v>
      </c>
      <c r="M309" s="54" t="s">
        <v>465</v>
      </c>
      <c r="N309" s="44">
        <v>0</v>
      </c>
    </row>
    <row r="310" spans="12:14" ht="11.25">
      <c r="L310" s="42">
        <v>2310499</v>
      </c>
      <c r="M310" s="54" t="s">
        <v>466</v>
      </c>
      <c r="N310" s="44">
        <v>0</v>
      </c>
    </row>
    <row r="311" spans="12:14" ht="11.25">
      <c r="L311" s="55"/>
      <c r="M311" s="55"/>
      <c r="N311" s="56"/>
    </row>
    <row r="312" spans="12:14" ht="11.25">
      <c r="L312" s="55"/>
      <c r="M312" s="55"/>
      <c r="N312" s="56"/>
    </row>
    <row r="313" spans="12:14" ht="11.25">
      <c r="L313" s="55"/>
      <c r="M313" s="55"/>
      <c r="N313" s="56"/>
    </row>
    <row r="314" spans="12:14" ht="11.25">
      <c r="L314" s="55"/>
      <c r="M314" s="55"/>
      <c r="N314" s="56"/>
    </row>
    <row r="315" spans="12:14" ht="11.25">
      <c r="L315" s="55"/>
      <c r="M315" s="55"/>
      <c r="N315" s="56"/>
    </row>
    <row r="316" spans="12:14" ht="11.25">
      <c r="L316" s="55"/>
      <c r="M316" s="55"/>
      <c r="N316" s="56"/>
    </row>
    <row r="317" spans="12:14" ht="11.25">
      <c r="L317" s="55"/>
      <c r="M317" s="55"/>
      <c r="N317" s="56"/>
    </row>
    <row r="318" spans="12:14" ht="11.25">
      <c r="L318" s="55"/>
      <c r="M318" s="55"/>
      <c r="N318" s="56"/>
    </row>
    <row r="319" spans="12:14" ht="11.25">
      <c r="L319" s="55"/>
      <c r="M319" s="55"/>
      <c r="N319" s="56"/>
    </row>
    <row r="320" spans="12:14" ht="11.25">
      <c r="L320" s="55"/>
      <c r="M320" s="55"/>
      <c r="N320" s="56"/>
    </row>
    <row r="321" spans="12:14" ht="11.25">
      <c r="L321" s="55"/>
      <c r="M321" s="55"/>
      <c r="N321" s="56"/>
    </row>
    <row r="322" spans="12:14" ht="11.25">
      <c r="L322" s="55"/>
      <c r="M322" s="55"/>
      <c r="N322" s="56"/>
    </row>
    <row r="323" spans="12:14" ht="11.25">
      <c r="L323" s="55"/>
      <c r="M323" s="55"/>
      <c r="N323" s="56"/>
    </row>
    <row r="324" spans="12:14" ht="11.25">
      <c r="L324" s="55"/>
      <c r="M324" s="55"/>
      <c r="N324" s="56"/>
    </row>
    <row r="325" spans="12:14" ht="11.25">
      <c r="L325" s="55"/>
      <c r="M325" s="55"/>
      <c r="N325" s="56"/>
    </row>
    <row r="326" spans="12:14" ht="11.25">
      <c r="L326" s="55"/>
      <c r="M326" s="55"/>
      <c r="N326" s="56"/>
    </row>
    <row r="327" spans="12:14" ht="11.25">
      <c r="L327" s="55"/>
      <c r="M327" s="55"/>
      <c r="N327" s="56"/>
    </row>
    <row r="328" spans="12:14" ht="11.25">
      <c r="L328" s="55"/>
      <c r="M328" s="55"/>
      <c r="N328" s="56"/>
    </row>
    <row r="329" spans="12:14" ht="11.25">
      <c r="L329" s="55"/>
      <c r="M329" s="55"/>
      <c r="N329" s="56"/>
    </row>
    <row r="330" spans="12:14" ht="11.25">
      <c r="L330" s="55"/>
      <c r="M330" s="55"/>
      <c r="N330" s="56"/>
    </row>
    <row r="331" spans="12:14" ht="11.25">
      <c r="L331" s="55"/>
      <c r="M331" s="55"/>
      <c r="N331" s="56"/>
    </row>
    <row r="332" spans="12:14" ht="11.25">
      <c r="L332" s="55"/>
      <c r="M332" s="55"/>
      <c r="N332" s="56"/>
    </row>
    <row r="333" spans="12:14" ht="11.25">
      <c r="L333" s="55"/>
      <c r="M333" s="55"/>
      <c r="N333" s="56"/>
    </row>
    <row r="334" spans="12:14" ht="11.25">
      <c r="L334" s="55"/>
      <c r="M334" s="55"/>
      <c r="N334" s="56"/>
    </row>
    <row r="335" spans="12:14" ht="11.25">
      <c r="L335" s="55"/>
      <c r="M335" s="55"/>
      <c r="N335" s="56"/>
    </row>
    <row r="336" spans="12:14" ht="11.25">
      <c r="L336" s="55"/>
      <c r="M336" s="55"/>
      <c r="N336" s="56"/>
    </row>
    <row r="337" spans="12:14" ht="11.25">
      <c r="L337" s="55"/>
      <c r="M337" s="55"/>
      <c r="N337" s="56"/>
    </row>
    <row r="338" spans="12:14" ht="11.25">
      <c r="L338" s="55"/>
      <c r="M338" s="55"/>
      <c r="N338" s="56"/>
    </row>
    <row r="339" spans="12:14" ht="11.25">
      <c r="L339" s="55"/>
      <c r="M339" s="55"/>
      <c r="N339" s="56"/>
    </row>
    <row r="340" spans="12:14" ht="11.25">
      <c r="L340" s="55"/>
      <c r="M340" s="55"/>
      <c r="N340" s="56"/>
    </row>
    <row r="341" spans="12:14" ht="11.25">
      <c r="L341" s="55"/>
      <c r="M341" s="55"/>
      <c r="N341" s="56"/>
    </row>
    <row r="342" spans="12:14" ht="11.25">
      <c r="L342" s="55"/>
      <c r="M342" s="55"/>
      <c r="N342" s="56"/>
    </row>
    <row r="343" spans="12:14" ht="11.25">
      <c r="L343" s="55"/>
      <c r="M343" s="55"/>
      <c r="N343" s="56"/>
    </row>
    <row r="344" spans="12:14" ht="11.25">
      <c r="L344" s="55"/>
      <c r="M344" s="55"/>
      <c r="N344" s="56"/>
    </row>
    <row r="345" spans="12:14" ht="11.25">
      <c r="L345" s="55"/>
      <c r="M345" s="55"/>
      <c r="N345" s="56"/>
    </row>
    <row r="346" spans="12:14" ht="11.25">
      <c r="L346" s="55"/>
      <c r="M346" s="55"/>
      <c r="N346" s="56"/>
    </row>
    <row r="347" spans="12:14" ht="11.25">
      <c r="L347" s="55"/>
      <c r="M347" s="55"/>
      <c r="N347" s="56"/>
    </row>
    <row r="348" spans="12:14" ht="11.25">
      <c r="L348" s="55"/>
      <c r="M348" s="55"/>
      <c r="N348" s="56"/>
    </row>
    <row r="349" spans="12:14" ht="11.25">
      <c r="L349" s="55"/>
      <c r="M349" s="55"/>
      <c r="N349" s="56"/>
    </row>
    <row r="350" spans="12:14" ht="11.25">
      <c r="L350" s="55"/>
      <c r="M350" s="55"/>
      <c r="N350" s="56"/>
    </row>
    <row r="351" spans="12:14" ht="11.25">
      <c r="L351" s="55"/>
      <c r="M351" s="55"/>
      <c r="N351" s="56"/>
    </row>
    <row r="352" spans="12:14" ht="11.25">
      <c r="L352" s="55"/>
      <c r="M352" s="55"/>
      <c r="N352" s="56"/>
    </row>
    <row r="353" spans="12:14" ht="11.25">
      <c r="L353" s="55"/>
      <c r="M353" s="55"/>
      <c r="N353" s="56"/>
    </row>
    <row r="354" spans="12:14" ht="11.25">
      <c r="L354" s="55"/>
      <c r="M354" s="55"/>
      <c r="N354" s="56"/>
    </row>
    <row r="355" spans="12:14" ht="11.25">
      <c r="L355" s="55"/>
      <c r="M355" s="55"/>
      <c r="N355" s="56"/>
    </row>
    <row r="356" spans="12:14" ht="11.25">
      <c r="L356" s="55"/>
      <c r="M356" s="55"/>
      <c r="N356" s="56"/>
    </row>
    <row r="357" spans="12:14" ht="11.25">
      <c r="L357" s="55"/>
      <c r="M357" s="55"/>
      <c r="N357" s="56"/>
    </row>
    <row r="358" spans="12:14" ht="11.25">
      <c r="L358" s="55"/>
      <c r="M358" s="55"/>
      <c r="N358" s="56"/>
    </row>
    <row r="359" spans="12:14" ht="11.25">
      <c r="L359" s="55"/>
      <c r="M359" s="55"/>
      <c r="N359" s="56"/>
    </row>
    <row r="360" spans="12:14" ht="11.25">
      <c r="L360" s="55"/>
      <c r="M360" s="55"/>
      <c r="N360" s="56"/>
    </row>
    <row r="361" spans="12:14" ht="11.25">
      <c r="L361" s="55"/>
      <c r="M361" s="55"/>
      <c r="N361" s="56"/>
    </row>
    <row r="362" spans="12:14" ht="11.25">
      <c r="L362" s="55"/>
      <c r="M362" s="55"/>
      <c r="N362" s="56"/>
    </row>
    <row r="363" spans="12:14" ht="11.25">
      <c r="L363" s="55"/>
      <c r="M363" s="55"/>
      <c r="N363" s="56"/>
    </row>
    <row r="364" spans="12:14" ht="11.25">
      <c r="L364" s="55"/>
      <c r="M364" s="55"/>
      <c r="N364" s="56"/>
    </row>
    <row r="365" spans="12:14" ht="11.25">
      <c r="L365" s="55"/>
      <c r="M365" s="55"/>
      <c r="N365" s="56"/>
    </row>
    <row r="366" spans="12:14" ht="11.25">
      <c r="L366" s="55"/>
      <c r="M366" s="55"/>
      <c r="N366" s="56"/>
    </row>
    <row r="367" spans="12:14" ht="11.25">
      <c r="L367" s="55"/>
      <c r="M367" s="55"/>
      <c r="N367" s="56"/>
    </row>
    <row r="368" spans="12:14" ht="11.25">
      <c r="L368" s="55"/>
      <c r="M368" s="55"/>
      <c r="N368" s="56"/>
    </row>
    <row r="369" spans="12:14" ht="11.25">
      <c r="L369" s="55"/>
      <c r="M369" s="55"/>
      <c r="N369" s="56"/>
    </row>
    <row r="370" spans="12:14" ht="11.25">
      <c r="L370" s="55"/>
      <c r="M370" s="55"/>
      <c r="N370" s="56"/>
    </row>
    <row r="371" spans="12:14" ht="11.25">
      <c r="L371" s="55"/>
      <c r="M371" s="55"/>
      <c r="N371" s="56"/>
    </row>
    <row r="372" spans="12:14" ht="11.25">
      <c r="L372" s="55"/>
      <c r="M372" s="55"/>
      <c r="N372" s="56"/>
    </row>
    <row r="373" spans="12:14" ht="11.25">
      <c r="L373" s="55"/>
      <c r="M373" s="55"/>
      <c r="N373" s="56"/>
    </row>
    <row r="374" spans="12:14" ht="11.25">
      <c r="L374" s="55"/>
      <c r="M374" s="55"/>
      <c r="N374" s="56"/>
    </row>
    <row r="375" spans="12:14" ht="11.25">
      <c r="L375" s="55"/>
      <c r="M375" s="55"/>
      <c r="N375" s="56"/>
    </row>
    <row r="376" spans="12:14" ht="11.25">
      <c r="L376" s="55"/>
      <c r="M376" s="55"/>
      <c r="N376" s="56"/>
    </row>
    <row r="377" spans="12:14" ht="11.25">
      <c r="L377" s="55"/>
      <c r="M377" s="55"/>
      <c r="N377" s="56"/>
    </row>
    <row r="378" spans="12:14" ht="11.25">
      <c r="L378" s="55"/>
      <c r="M378" s="55"/>
      <c r="N378" s="56"/>
    </row>
    <row r="379" spans="12:14" ht="11.25">
      <c r="L379" s="55"/>
      <c r="M379" s="55"/>
      <c r="N379" s="56"/>
    </row>
    <row r="380" spans="12:14" ht="11.25">
      <c r="L380" s="55"/>
      <c r="M380" s="55"/>
      <c r="N380" s="56"/>
    </row>
    <row r="381" spans="12:14" ht="11.25">
      <c r="L381" s="55"/>
      <c r="M381" s="55"/>
      <c r="N381" s="56"/>
    </row>
    <row r="382" spans="12:14" ht="11.25">
      <c r="L382" s="55"/>
      <c r="M382" s="55"/>
      <c r="N382" s="56"/>
    </row>
    <row r="383" spans="12:14" ht="11.25">
      <c r="L383" s="55"/>
      <c r="M383" s="55"/>
      <c r="N383" s="56"/>
    </row>
    <row r="384" spans="12:14" ht="11.25">
      <c r="L384" s="55"/>
      <c r="M384" s="55"/>
      <c r="N384" s="56"/>
    </row>
    <row r="385" spans="12:14" ht="11.25">
      <c r="L385" s="55"/>
      <c r="M385" s="55"/>
      <c r="N385" s="56"/>
    </row>
    <row r="386" spans="12:14" ht="11.25">
      <c r="L386" s="55"/>
      <c r="M386" s="55"/>
      <c r="N386" s="56"/>
    </row>
    <row r="387" spans="12:14" ht="11.25">
      <c r="L387" s="55"/>
      <c r="M387" s="55"/>
      <c r="N387" s="56"/>
    </row>
    <row r="388" spans="12:14" ht="11.25">
      <c r="L388" s="55"/>
      <c r="M388" s="55"/>
      <c r="N388" s="56"/>
    </row>
    <row r="389" spans="12:14" ht="11.25">
      <c r="L389" s="55"/>
      <c r="M389" s="55"/>
      <c r="N389" s="56"/>
    </row>
    <row r="390" spans="12:14" ht="11.25">
      <c r="L390" s="55"/>
      <c r="M390" s="55"/>
      <c r="N390" s="56"/>
    </row>
    <row r="391" spans="12:14" ht="11.25">
      <c r="L391" s="55"/>
      <c r="M391" s="55"/>
      <c r="N391" s="56"/>
    </row>
    <row r="392" spans="12:14" ht="11.25">
      <c r="L392" s="55"/>
      <c r="M392" s="55"/>
      <c r="N392" s="56"/>
    </row>
    <row r="393" spans="12:14" ht="11.25">
      <c r="L393" s="55"/>
      <c r="M393" s="55"/>
      <c r="N393" s="56"/>
    </row>
    <row r="394" spans="12:14" ht="11.25">
      <c r="L394" s="55"/>
      <c r="M394" s="55"/>
      <c r="N394" s="56"/>
    </row>
    <row r="395" spans="12:14" ht="11.25">
      <c r="L395" s="55"/>
      <c r="M395" s="55"/>
      <c r="N395" s="56"/>
    </row>
    <row r="396" spans="12:14" ht="11.25">
      <c r="L396" s="55"/>
      <c r="M396" s="55"/>
      <c r="N396" s="56"/>
    </row>
    <row r="397" spans="12:14" ht="11.25">
      <c r="L397" s="55"/>
      <c r="M397" s="55"/>
      <c r="N397" s="56"/>
    </row>
    <row r="398" spans="12:14" ht="11.25">
      <c r="L398" s="55"/>
      <c r="M398" s="55"/>
      <c r="N398" s="56"/>
    </row>
    <row r="399" spans="12:14" ht="11.25">
      <c r="L399" s="55"/>
      <c r="M399" s="55"/>
      <c r="N399" s="56"/>
    </row>
    <row r="400" spans="12:14" ht="11.25">
      <c r="L400" s="55"/>
      <c r="M400" s="55"/>
      <c r="N400" s="56"/>
    </row>
    <row r="401" spans="12:14" ht="11.25">
      <c r="L401" s="55"/>
      <c r="M401" s="55"/>
      <c r="N401" s="56"/>
    </row>
    <row r="402" spans="12:14" ht="11.25">
      <c r="L402" s="55"/>
      <c r="M402" s="55"/>
      <c r="N402" s="56"/>
    </row>
    <row r="403" spans="12:14" ht="11.25">
      <c r="L403" s="55"/>
      <c r="M403" s="55"/>
      <c r="N403" s="56"/>
    </row>
    <row r="404" spans="12:14" ht="11.25">
      <c r="L404" s="55"/>
      <c r="M404" s="55"/>
      <c r="N404" s="56"/>
    </row>
    <row r="405" spans="12:14" ht="11.25">
      <c r="L405" s="55"/>
      <c r="M405" s="55"/>
      <c r="N405" s="56"/>
    </row>
    <row r="406" spans="12:14" ht="11.25">
      <c r="L406" s="55"/>
      <c r="M406" s="55"/>
      <c r="N406" s="56"/>
    </row>
    <row r="407" spans="12:14" ht="11.25">
      <c r="L407" s="55"/>
      <c r="M407" s="55"/>
      <c r="N407" s="56"/>
    </row>
    <row r="408" spans="12:14" ht="11.25">
      <c r="L408" s="55"/>
      <c r="M408" s="55"/>
      <c r="N408" s="56"/>
    </row>
    <row r="409" spans="12:14" ht="11.25">
      <c r="L409" s="55"/>
      <c r="M409" s="55"/>
      <c r="N409" s="56"/>
    </row>
    <row r="410" spans="12:14" ht="11.25">
      <c r="L410" s="55"/>
      <c r="M410" s="55"/>
      <c r="N410" s="56"/>
    </row>
    <row r="411" spans="12:14" ht="11.25">
      <c r="L411" s="55"/>
      <c r="M411" s="55"/>
      <c r="N411" s="56"/>
    </row>
    <row r="412" spans="12:14" ht="11.25">
      <c r="L412" s="55"/>
      <c r="M412" s="55"/>
      <c r="N412" s="56"/>
    </row>
    <row r="413" spans="12:14" ht="11.25">
      <c r="L413" s="55"/>
      <c r="M413" s="55"/>
      <c r="N413" s="56"/>
    </row>
    <row r="414" spans="12:14" ht="11.25">
      <c r="L414" s="55"/>
      <c r="M414" s="55"/>
      <c r="N414" s="56"/>
    </row>
    <row r="415" spans="12:14" ht="11.25">
      <c r="L415" s="55"/>
      <c r="M415" s="55"/>
      <c r="N415" s="56"/>
    </row>
    <row r="416" spans="12:14" ht="11.25">
      <c r="L416" s="55"/>
      <c r="M416" s="55"/>
      <c r="N416" s="56"/>
    </row>
    <row r="417" spans="12:14" ht="11.25">
      <c r="L417" s="55"/>
      <c r="M417" s="55"/>
      <c r="N417" s="56"/>
    </row>
    <row r="418" spans="12:14" ht="11.25">
      <c r="L418" s="55"/>
      <c r="M418" s="55"/>
      <c r="N418" s="56"/>
    </row>
    <row r="419" spans="12:14" ht="11.25">
      <c r="L419" s="55"/>
      <c r="M419" s="55"/>
      <c r="N419" s="56"/>
    </row>
    <row r="420" spans="12:14" ht="11.25">
      <c r="L420" s="55"/>
      <c r="M420" s="55"/>
      <c r="N420" s="56"/>
    </row>
    <row r="421" spans="12:14" ht="11.25">
      <c r="L421" s="55"/>
      <c r="M421" s="55"/>
      <c r="N421" s="56"/>
    </row>
    <row r="422" spans="12:14" ht="11.25">
      <c r="L422" s="55"/>
      <c r="M422" s="55"/>
      <c r="N422" s="56"/>
    </row>
    <row r="423" spans="12:14" ht="11.25">
      <c r="L423" s="55"/>
      <c r="M423" s="55"/>
      <c r="N423" s="56"/>
    </row>
    <row r="424" spans="12:14" ht="11.25">
      <c r="L424" s="55"/>
      <c r="M424" s="55"/>
      <c r="N424" s="56"/>
    </row>
    <row r="425" spans="12:14" ht="11.25">
      <c r="L425" s="55"/>
      <c r="M425" s="55"/>
      <c r="N425" s="56"/>
    </row>
    <row r="426" spans="12:14" ht="11.25">
      <c r="L426" s="55"/>
      <c r="M426" s="55"/>
      <c r="N426" s="56"/>
    </row>
    <row r="427" spans="12:14" ht="11.25">
      <c r="L427" s="55"/>
      <c r="M427" s="55"/>
      <c r="N427" s="56"/>
    </row>
    <row r="428" spans="12:14" ht="11.25">
      <c r="L428" s="55"/>
      <c r="M428" s="55"/>
      <c r="N428" s="56"/>
    </row>
    <row r="429" spans="12:14" ht="11.25">
      <c r="L429" s="55"/>
      <c r="M429" s="55"/>
      <c r="N429" s="56"/>
    </row>
    <row r="430" spans="12:14" ht="11.25">
      <c r="L430" s="55"/>
      <c r="M430" s="55"/>
      <c r="N430" s="56"/>
    </row>
    <row r="431" spans="12:14" ht="11.25">
      <c r="L431" s="55"/>
      <c r="M431" s="55"/>
      <c r="N431" s="56"/>
    </row>
    <row r="432" spans="12:14" ht="11.25">
      <c r="L432" s="55"/>
      <c r="M432" s="55"/>
      <c r="N432" s="56"/>
    </row>
  </sheetData>
  <sheetProtection/>
  <mergeCells count="5">
    <mergeCell ref="A1:F1"/>
    <mergeCell ref="A2:F2"/>
    <mergeCell ref="A3:F3"/>
    <mergeCell ref="L3:N3"/>
    <mergeCell ref="P3:Q3"/>
  </mergeCells>
  <printOptions horizontalCentered="1"/>
  <pageMargins left="1.3" right="1.3" top="1.06" bottom="1.06"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潘海红  </dc:creator>
  <cp:keywords/>
  <dc:description/>
  <cp:lastModifiedBy>Administrator</cp:lastModifiedBy>
  <cp:lastPrinted>2017-12-31T14:44:48Z</cp:lastPrinted>
  <dcterms:created xsi:type="dcterms:W3CDTF">2015-02-02T06:30:39Z</dcterms:created>
  <dcterms:modified xsi:type="dcterms:W3CDTF">2018-01-08T11:54:22Z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