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9000" tabRatio="935" firstSheet="2" activeTab="10"/>
  </bookViews>
  <sheets>
    <sheet name="2017预算执行情况" sheetId="1" r:id="rId1"/>
    <sheet name="收入预算对比表" sheetId="2" r:id="rId2"/>
    <sheet name="2018年支出预算对比表" sheetId="3" r:id="rId3"/>
    <sheet name="2018年收支总表" sheetId="4" r:id="rId4"/>
    <sheet name="收入预算" sheetId="5" r:id="rId5"/>
    <sheet name="拟出让用地" sheetId="6" r:id="rId6"/>
    <sheet name="2018年支出汇总" sheetId="7" r:id="rId7"/>
    <sheet name="基本支出" sheetId="8" r:id="rId8"/>
    <sheet name="项目支出" sheetId="9" r:id="rId9"/>
    <sheet name="2018年政府采购" sheetId="10" r:id="rId10"/>
    <sheet name="“三公”及会议、培训费" sheetId="11" r:id="rId11"/>
  </sheets>
  <definedNames>
    <definedName name="_xlnm.Print_Titles" localSheetId="6">'2018年支出汇总'!$1:$6</definedName>
    <definedName name="_xlnm.Print_Titles" localSheetId="7">'基本支出'!$1:$6</definedName>
    <definedName name="_xlnm.Print_Titles" localSheetId="4">'收入预算'!$1:$3</definedName>
    <definedName name="_xlnm.Print_Titles" localSheetId="8">'项目支出'!$1:$5</definedName>
  </definedNames>
  <calcPr fullCalcOnLoad="1"/>
</workbook>
</file>

<file path=xl/sharedStrings.xml><?xml version="1.0" encoding="utf-8"?>
<sst xmlns="http://schemas.openxmlformats.org/spreadsheetml/2006/main" count="1242" uniqueCount="890">
  <si>
    <t xml:space="preserve">    2017年石塘镇财政收支执行情况表</t>
  </si>
  <si>
    <t>编制单位: 石塘镇财政所</t>
  </si>
  <si>
    <t>单位：万元</t>
  </si>
  <si>
    <t>项        目</t>
  </si>
  <si>
    <t>2017年预算数</t>
  </si>
  <si>
    <t>2017年执行数</t>
  </si>
  <si>
    <t>执行率</t>
  </si>
  <si>
    <t>收入合计</t>
  </si>
  <si>
    <t>支出合计</t>
  </si>
  <si>
    <t>一、体制补助（预算内补助）</t>
  </si>
  <si>
    <t>一、一般公共服务</t>
  </si>
  <si>
    <t>二、农村税费改革转移支付补助</t>
  </si>
  <si>
    <t>二、公共安全</t>
  </si>
  <si>
    <t>三、体制结算补助</t>
  </si>
  <si>
    <t>三、教育</t>
  </si>
  <si>
    <t xml:space="preserve">   其中：工商税收分成</t>
  </si>
  <si>
    <t>四、科学技术</t>
  </si>
  <si>
    <t xml:space="preserve">         城建税收分成</t>
  </si>
  <si>
    <t>五、文化体育与传媒</t>
  </si>
  <si>
    <t>四、非税收入</t>
  </si>
  <si>
    <t>六、社会保障和就业</t>
  </si>
  <si>
    <t xml:space="preserve">   土地出让金返还</t>
  </si>
  <si>
    <t>七、医疗卫生</t>
  </si>
  <si>
    <t xml:space="preserve">   国有资本经营收入</t>
  </si>
  <si>
    <t>八、节能环保</t>
  </si>
  <si>
    <t xml:space="preserve">   国有资源（资产）有偿使用收入</t>
  </si>
  <si>
    <t>九、城乡社区事务</t>
  </si>
  <si>
    <t xml:space="preserve">   其他收入(存量资产结算返还3000万)</t>
  </si>
  <si>
    <t>十、农林水事务</t>
  </si>
  <si>
    <t>五、专项补助收入</t>
  </si>
  <si>
    <t>十一、交通运输</t>
  </si>
  <si>
    <t>　  一般预算</t>
  </si>
  <si>
    <t>十二、资源勘探电力信息等事务</t>
  </si>
  <si>
    <t xml:space="preserve">    基金预算</t>
  </si>
  <si>
    <t>十三、商业服务业等事务</t>
  </si>
  <si>
    <t>　　　  其中：城建配套费返还</t>
  </si>
  <si>
    <t>十四、住房保障支出</t>
  </si>
  <si>
    <t>　　专项补助</t>
  </si>
  <si>
    <t>十五、其他支出(预备费用)</t>
  </si>
  <si>
    <t>六、各部门拨入经费</t>
  </si>
  <si>
    <t xml:space="preserve">    旅游局沿海绿道工程款</t>
  </si>
  <si>
    <t>七、上年结余</t>
  </si>
  <si>
    <t>2018年石塘镇财政收入预算对比表</t>
  </si>
  <si>
    <t>编制单位:石塘镇财政所</t>
  </si>
  <si>
    <t>单位:万元</t>
  </si>
  <si>
    <t>收         入</t>
  </si>
  <si>
    <t>2018年预算数</t>
  </si>
  <si>
    <t>比2017年增加</t>
  </si>
  <si>
    <t>1、其他人口与计划生育事务支出</t>
  </si>
  <si>
    <t>2、义务兵优待</t>
  </si>
  <si>
    <t>3、其他支出（民兵训练费）</t>
  </si>
  <si>
    <t>1、工商税收分成</t>
  </si>
  <si>
    <t>2、城建税收分成</t>
  </si>
  <si>
    <t>1、政府性基金收入－土地出让金返还</t>
  </si>
  <si>
    <t>2、国有资本经营收入－市场投资收益</t>
  </si>
  <si>
    <t>3、国有资源（资产）有偿使用收入－房屋出租及广告场地使用权费</t>
  </si>
  <si>
    <t>4、其他收入</t>
  </si>
  <si>
    <t xml:space="preserve">      垃圾处理费</t>
  </si>
  <si>
    <t xml:space="preserve">      其他(其中存量资产结算返还)</t>
  </si>
  <si>
    <t>五、专项补助</t>
  </si>
  <si>
    <t>1、一般预算</t>
  </si>
  <si>
    <t xml:space="preserve">       死亡抚恤</t>
  </si>
  <si>
    <t xml:space="preserve">       义务兵优待</t>
  </si>
  <si>
    <t xml:space="preserve">       在乡复员、退伍军人生活补助</t>
  </si>
  <si>
    <t xml:space="preserve">       其他优抚</t>
  </si>
  <si>
    <t xml:space="preserve">       自然灾害生活救助</t>
  </si>
  <si>
    <t xml:space="preserve">       农村最低生活保障</t>
  </si>
  <si>
    <t xml:space="preserve">       村居主要干部报酬</t>
  </si>
  <si>
    <t xml:space="preserve">       离任村居主要干部报酬</t>
  </si>
  <si>
    <t xml:space="preserve">       “三改一拆”补助经费</t>
  </si>
  <si>
    <t xml:space="preserve">       小城镇环境综合整治</t>
  </si>
  <si>
    <t xml:space="preserve">       村邮、便民服务中心运行补助</t>
  </si>
  <si>
    <t xml:space="preserve">       其他农村社会救济</t>
  </si>
  <si>
    <t>2、基金预算</t>
  </si>
  <si>
    <t xml:space="preserve">    政府性基金收入－城建配套费返还</t>
  </si>
  <si>
    <t xml:space="preserve">    残疾人扶持资金补助</t>
  </si>
  <si>
    <t>3、专项补助</t>
  </si>
  <si>
    <t xml:space="preserve">   市级各部门补助</t>
  </si>
  <si>
    <t>合       计</t>
  </si>
  <si>
    <t>六、上年结余（净结余）</t>
  </si>
  <si>
    <t xml:space="preserve">  其中：一般预算结余</t>
  </si>
  <si>
    <t xml:space="preserve">       基金预算结余</t>
  </si>
  <si>
    <t>七、各部门拨入经费</t>
  </si>
  <si>
    <t xml:space="preserve">       旅游局沿海绿道工程款</t>
  </si>
  <si>
    <t>总     计</t>
  </si>
  <si>
    <t>2018年石塘镇财政支出预算对比表</t>
  </si>
  <si>
    <t>2018年预算结构</t>
  </si>
  <si>
    <t>预算支出合计</t>
  </si>
  <si>
    <t>一、一般公共服务支出</t>
  </si>
  <si>
    <t>二、公共安全支出</t>
  </si>
  <si>
    <t>三、教育支出</t>
  </si>
  <si>
    <t>四、科学技术支出</t>
  </si>
  <si>
    <t>五、文化体育与传媒支出</t>
  </si>
  <si>
    <t>六、社会保障和就业支出</t>
  </si>
  <si>
    <t>七、医疗卫生与计划生育支出</t>
  </si>
  <si>
    <t xml:space="preserve">     其中：新型农村合作医疗支出</t>
  </si>
  <si>
    <t>八、节能环保支出</t>
  </si>
  <si>
    <t>九、城乡社区支出</t>
  </si>
  <si>
    <t xml:space="preserve">     其中：城乡社区环境卫生</t>
  </si>
  <si>
    <t>十、农林水支出</t>
  </si>
  <si>
    <t xml:space="preserve">    其中：五水共治支出</t>
  </si>
  <si>
    <t>十一、交通运输支出</t>
  </si>
  <si>
    <t>十二、资源勘探信息等支出</t>
  </si>
  <si>
    <t>十三、商业服务业等支出</t>
  </si>
  <si>
    <t>十五、其他支出</t>
  </si>
  <si>
    <t>2018年石塘镇财政预算收支汇总表</t>
  </si>
  <si>
    <t>收入预算项目</t>
  </si>
  <si>
    <t>金    额</t>
  </si>
  <si>
    <t>支出预算项目</t>
  </si>
  <si>
    <t>备     注</t>
  </si>
  <si>
    <t>一、体制补助</t>
  </si>
  <si>
    <t>201一般公共服务支出</t>
  </si>
  <si>
    <t>204公共安全支出</t>
  </si>
  <si>
    <t>205教育事业支出</t>
  </si>
  <si>
    <t>206科学技术支出</t>
  </si>
  <si>
    <t>207文化体育与传媒支出</t>
  </si>
  <si>
    <t>208社会保障和就业支出</t>
  </si>
  <si>
    <t>210医疗卫生与计划生育支出</t>
  </si>
  <si>
    <t>211节能环保支出</t>
  </si>
  <si>
    <t>3、国有资源（资产）有偿使用收入</t>
  </si>
  <si>
    <t>212城乡社区支出</t>
  </si>
  <si>
    <t>4、其他收入（垃圾处理费等）</t>
  </si>
  <si>
    <t>213农林水支出</t>
  </si>
  <si>
    <t>214交通运输支出</t>
  </si>
  <si>
    <t>215资源勘探信息等支出</t>
  </si>
  <si>
    <t>216商品服务业等支出</t>
  </si>
  <si>
    <t>3、其他专项补助</t>
  </si>
  <si>
    <t>221住房保障支出</t>
  </si>
  <si>
    <t>227预备费</t>
  </si>
  <si>
    <t>收入预算合计</t>
  </si>
  <si>
    <t>支出预算合计</t>
  </si>
  <si>
    <t>上年结余</t>
  </si>
  <si>
    <t>年终结余</t>
  </si>
  <si>
    <t>总   计</t>
  </si>
  <si>
    <t>2018年石塘镇财政收入预算表</t>
  </si>
  <si>
    <t>计划数</t>
  </si>
  <si>
    <t>资金来源</t>
  </si>
  <si>
    <t>市财政拨正常经费（行政19万元/人年,事业18.8元/人年,离休11万/人年)</t>
  </si>
  <si>
    <t>1、人大事务-行政运行</t>
  </si>
  <si>
    <t>2、政协事务——行政运行</t>
  </si>
  <si>
    <t>3、政府办公室事务-行政运行</t>
  </si>
  <si>
    <t>4、统计信息事务-事业运行</t>
  </si>
  <si>
    <t>5、财政事务-行政运行</t>
  </si>
  <si>
    <r>
      <t>6</t>
    </r>
    <r>
      <rPr>
        <sz val="10"/>
        <rFont val="宋体"/>
        <family val="0"/>
      </rPr>
      <t>、党委办公室及相关机构事务</t>
    </r>
    <r>
      <rPr>
        <sz val="10"/>
        <rFont val="Times New Roman"/>
        <family val="1"/>
      </rPr>
      <t>-</t>
    </r>
    <r>
      <rPr>
        <sz val="10"/>
        <rFont val="宋体"/>
        <family val="0"/>
      </rPr>
      <t>行政运行</t>
    </r>
  </si>
  <si>
    <t>7、群众团体事务-行政运行</t>
  </si>
  <si>
    <t>8、文化-群众文化</t>
  </si>
  <si>
    <t>9、人力资源和社会保障管理事务-劳动保障监察</t>
  </si>
  <si>
    <t>10、行政事业单位离退休-未归口管理的行政单位离退休</t>
  </si>
  <si>
    <t>11、社会福利-社会福利事业单位</t>
  </si>
  <si>
    <t>12、其他农村社会救济</t>
  </si>
  <si>
    <t>13、人口与计划生育事务-行政运行</t>
  </si>
  <si>
    <t>14、人口与计划生育事务-其他人口与计划生育事务支出</t>
  </si>
  <si>
    <t>15、环境保护管理事务-其他环境保护管理事务支出</t>
  </si>
  <si>
    <t>16、农业-农业事业机构</t>
  </si>
  <si>
    <t>17、农业-对高校毕业生到村任职补助</t>
  </si>
  <si>
    <t>18、林业-林业事业机构</t>
  </si>
  <si>
    <t>19、水利-其他水利支出</t>
  </si>
  <si>
    <t>20、安全生产监管-其他安全生产监管支出</t>
  </si>
  <si>
    <t>21、支持中小企业发展和管理支出-其他支持中小企业发展和管理支出</t>
  </si>
  <si>
    <t>箬山30万，花岙30万元，钓浜17年、18年26.25*2=50.5万元万元</t>
  </si>
  <si>
    <t>上马工业园区租赁给温岭市振隆汽车驾驶技术培训有限公司的曙光大道东侧35.3亩土地的租赁费（2015年7月15日至2020年7月14日）,老钓浜镇屋顶租费1.5万,上马盐务所房租费7万元，舒心养老院租费25万</t>
  </si>
  <si>
    <t>上马园区结渔网场地环卫费</t>
  </si>
  <si>
    <t xml:space="preserve">      企业环卫费收入</t>
  </si>
  <si>
    <t xml:space="preserve">      捐赠收入</t>
  </si>
  <si>
    <t>定向捐赠</t>
  </si>
  <si>
    <t xml:space="preserve">      其他</t>
  </si>
  <si>
    <t>利息收入</t>
  </si>
  <si>
    <r>
      <t xml:space="preserve">                </t>
    </r>
    <r>
      <rPr>
        <sz val="10"/>
        <color indexed="10"/>
        <rFont val="宋体"/>
        <family val="0"/>
      </rPr>
      <t>在乡复员、退伍军人生活补助</t>
    </r>
  </si>
  <si>
    <r>
      <t xml:space="preserve">                </t>
    </r>
    <r>
      <rPr>
        <sz val="10"/>
        <color indexed="10"/>
        <rFont val="宋体"/>
        <family val="0"/>
      </rPr>
      <t>义务兵优待</t>
    </r>
  </si>
  <si>
    <t xml:space="preserve">       其他农村社会救助</t>
  </si>
  <si>
    <t xml:space="preserve">       社救定补</t>
  </si>
  <si>
    <t xml:space="preserve">       临时困难补助</t>
  </si>
  <si>
    <t xml:space="preserve">       "三改一拆"补助经费</t>
  </si>
  <si>
    <t xml:space="preserve">    残疾人扶持资金</t>
  </si>
  <si>
    <t xml:space="preserve">      市人大拨入工作站经费</t>
  </si>
  <si>
    <t>市人大补助</t>
  </si>
  <si>
    <t xml:space="preserve">      市人大拨入市人大代表活动经费</t>
  </si>
  <si>
    <t xml:space="preserve">      环卫以奖代补</t>
  </si>
  <si>
    <t>市农办补助</t>
  </si>
  <si>
    <t xml:space="preserve">      垃圾分类工作补助</t>
  </si>
  <si>
    <t>市新农办补助50元/人</t>
  </si>
  <si>
    <t xml:space="preserve">      市综治委全科网格建设经费</t>
  </si>
  <si>
    <t xml:space="preserve">      市公安局护村队经费补助</t>
  </si>
  <si>
    <t xml:space="preserve">      困难党员春节慰问</t>
  </si>
  <si>
    <t xml:space="preserve">      市教育局暑假工程补助</t>
  </si>
  <si>
    <t xml:space="preserve">      市教育局中心幼儿园分园改建补助</t>
  </si>
  <si>
    <t xml:space="preserve">      石塘中学扩建工程补助</t>
  </si>
  <si>
    <t xml:space="preserve">      箬山中新幼儿园陈祥国夫妇老箬山镇办公楼整体租金补助</t>
  </si>
  <si>
    <t xml:space="preserve">      船东互保返还</t>
  </si>
  <si>
    <t xml:space="preserve">      医疗救助</t>
  </si>
  <si>
    <t xml:space="preserve">      小城镇综合整治补助</t>
  </si>
  <si>
    <t xml:space="preserve">      三岙、四岙、车关、远景村庄规划设计补助</t>
  </si>
  <si>
    <t xml:space="preserve">      市水利局河道保洁补助</t>
  </si>
  <si>
    <t xml:space="preserve">      市国土资源管理局地质灾害补助</t>
  </si>
  <si>
    <t xml:space="preserve">      市海洋与渔业局中心渔港港区海洋垃圾清理外包及渔业码头修复改造工程补助</t>
  </si>
  <si>
    <t xml:space="preserve">      市农业林业局松林线虫病防治补助</t>
  </si>
  <si>
    <t xml:space="preserve">      市水利局水库巡查员补贴及解放河清淤工程等补助</t>
  </si>
  <si>
    <t xml:space="preserve">      市农办农村生活污水处理工程补助</t>
  </si>
  <si>
    <t xml:space="preserve">      渔业安全生产综合管理试点经费</t>
  </si>
  <si>
    <t xml:space="preserve">      工业区清淤补助</t>
  </si>
  <si>
    <t xml:space="preserve">      市海洋与渔业局石塘海域滩涂非法养殖设施清理工程补助</t>
  </si>
  <si>
    <t xml:space="preserve">      薄弱村项目建设补助(5个村)</t>
  </si>
  <si>
    <t xml:space="preserve">      前红矿区钓浜渔港边坡治理补助</t>
  </si>
  <si>
    <t xml:space="preserve">      八一省道拆迁安置补助费</t>
  </si>
  <si>
    <t xml:space="preserve">      市农村公路养护管理办公室乡村道路修复工程补助</t>
  </si>
  <si>
    <t xml:space="preserve">  其中： 市旅游局沿海绿道工程款</t>
  </si>
  <si>
    <t xml:space="preserve"> 2018年石塘镇拟出让用地统计表</t>
  </si>
  <si>
    <t>序号</t>
  </si>
  <si>
    <t>地块位置</t>
  </si>
  <si>
    <t>宗地编号</t>
  </si>
  <si>
    <t>面积(亩)</t>
  </si>
  <si>
    <t>用途</t>
  </si>
  <si>
    <t>项目审批情况</t>
  </si>
  <si>
    <t>预估地价(万元)</t>
  </si>
  <si>
    <t>返还成本及出让金净收益</t>
  </si>
  <si>
    <t>备注</t>
  </si>
  <si>
    <t>棺材屿油库</t>
  </si>
  <si>
    <t>ST020101</t>
  </si>
  <si>
    <t>商业用地</t>
  </si>
  <si>
    <t>上马工业区</t>
  </si>
  <si>
    <t>DB020315</t>
  </si>
  <si>
    <t>电影院</t>
  </si>
  <si>
    <t>前红村矿区</t>
  </si>
  <si>
    <t>ST20301</t>
  </si>
  <si>
    <t>旅游度假</t>
  </si>
  <si>
    <t>联大三角地（联大鱼粉北侧）</t>
  </si>
  <si>
    <t>ST100102</t>
  </si>
  <si>
    <t>工业用地</t>
  </si>
  <si>
    <t>DB010319-2</t>
  </si>
  <si>
    <t>个人建房34间</t>
  </si>
  <si>
    <t>东部部控</t>
  </si>
  <si>
    <t>DB0304324</t>
  </si>
  <si>
    <t>DB030402</t>
  </si>
  <si>
    <t>机械类</t>
  </si>
  <si>
    <t>红日子东侧</t>
  </si>
  <si>
    <t>DB030317-1，2，3</t>
  </si>
  <si>
    <t>308地块</t>
  </si>
  <si>
    <t>ST050308</t>
  </si>
  <si>
    <t>合计</t>
  </si>
  <si>
    <t>1、收入不超过1亿元部分，返还比例下调15个百分点，出让收入超过1亿元至2亿元部分，还还比例下调10个百分点，出让收入超过1亿元部分，返还比例下调7个百分点。上马工业区存量土地出让收益分成比例调整为60%返还给石塘镇。</t>
  </si>
  <si>
    <t>2018年石塘镇财政支出(预算)汇总表</t>
  </si>
  <si>
    <t xml:space="preserve">编制单位:石塘镇财政所              </t>
  </si>
  <si>
    <t>项目及科目名称</t>
  </si>
  <si>
    <t>人数</t>
  </si>
  <si>
    <t>基本支出全年预算</t>
  </si>
  <si>
    <t>项目支出总投资预算</t>
  </si>
  <si>
    <t>其中：</t>
  </si>
  <si>
    <t>预算调整</t>
  </si>
  <si>
    <t>项目支出全年预算</t>
  </si>
  <si>
    <t>全年预算支出合计</t>
  </si>
  <si>
    <t>其中:</t>
  </si>
  <si>
    <t>备    注</t>
  </si>
  <si>
    <t>财政供养</t>
  </si>
  <si>
    <t>自聘</t>
  </si>
  <si>
    <t>以前年度已支付</t>
  </si>
  <si>
    <t>18年预算数</t>
  </si>
  <si>
    <t>各部门专项补助及自筹</t>
  </si>
  <si>
    <t>镇本级预算支出</t>
  </si>
  <si>
    <t>在职</t>
  </si>
  <si>
    <t>退休</t>
  </si>
  <si>
    <t>小计</t>
  </si>
  <si>
    <t>一般预算</t>
  </si>
  <si>
    <t>基金预算</t>
  </si>
  <si>
    <t>其他</t>
  </si>
  <si>
    <t>财政预算总支出</t>
  </si>
  <si>
    <t>一般公共服务支出</t>
  </si>
  <si>
    <t>一、人大事务</t>
  </si>
  <si>
    <t>二、政协事务</t>
  </si>
  <si>
    <t>三、政府办公室及相关机构事务</t>
  </si>
  <si>
    <t>四、统计信息事务</t>
  </si>
  <si>
    <t>五、财政事务</t>
  </si>
  <si>
    <t>六、纪检监察事务</t>
  </si>
  <si>
    <t>七、其他商业流通事务</t>
  </si>
  <si>
    <t>八、宗教事务</t>
  </si>
  <si>
    <t>九、港澳台侨事务</t>
  </si>
  <si>
    <t>十、档案事务</t>
  </si>
  <si>
    <t>十一、群众团体事务</t>
  </si>
  <si>
    <t>十二、党委办公室及相关机构事务</t>
  </si>
  <si>
    <t>十三、其他一般公共服务</t>
  </si>
  <si>
    <t>公共安全支出</t>
  </si>
  <si>
    <t>一、消防</t>
  </si>
  <si>
    <t>二、公安</t>
  </si>
  <si>
    <t>三、司法</t>
  </si>
  <si>
    <t>教育支出</t>
  </si>
  <si>
    <t>一、普通教育</t>
  </si>
  <si>
    <t>二、成人教育</t>
  </si>
  <si>
    <t>文化体育与传媒支出</t>
  </si>
  <si>
    <t>一、文化</t>
  </si>
  <si>
    <t>二、文物</t>
  </si>
  <si>
    <t>三、体育</t>
  </si>
  <si>
    <t>四、新闻出版</t>
  </si>
  <si>
    <t>社会保障和就业支出</t>
  </si>
  <si>
    <t>一、人力资源和社会保障管理事务</t>
  </si>
  <si>
    <t>二、民政管理事务</t>
  </si>
  <si>
    <t>三、行政事业单位离退休</t>
  </si>
  <si>
    <t>四、就业补助</t>
  </si>
  <si>
    <t>五、抚恤</t>
  </si>
  <si>
    <t>六、退役安置</t>
  </si>
  <si>
    <t>七、社会福利</t>
  </si>
  <si>
    <t>八、残疾人事业</t>
  </si>
  <si>
    <t>九、自然灾害生活救助</t>
  </si>
  <si>
    <t>十、农村最低生活保障</t>
  </si>
  <si>
    <t>十一、其他农村社会救济</t>
  </si>
  <si>
    <t>医疗卫生与计划生育支出</t>
  </si>
  <si>
    <t>一、医疗卫生与计划生育管理</t>
  </si>
  <si>
    <t>二、公共卫生</t>
  </si>
  <si>
    <t>三、医疗保障</t>
  </si>
  <si>
    <t>四、基层医疗卫生机构</t>
  </si>
  <si>
    <t>五、食品安全</t>
  </si>
  <si>
    <t>节能环保支出</t>
  </si>
  <si>
    <t>一、环境保护管理事务</t>
  </si>
  <si>
    <t>二、污染防治</t>
  </si>
  <si>
    <t>三、自然生态保护</t>
  </si>
  <si>
    <t>城乡社区支出</t>
  </si>
  <si>
    <t>一、城乡社区管理事务</t>
  </si>
  <si>
    <t>二、城乡社区规划与管理</t>
  </si>
  <si>
    <t>三、城乡社区公共设施</t>
  </si>
  <si>
    <t>四、城乡社区环境卫生</t>
  </si>
  <si>
    <t>五、建设市场管理与监督</t>
  </si>
  <si>
    <t>六、国有土地使用权出让金支出</t>
  </si>
  <si>
    <t xml:space="preserve">七、其他城乡社区事务支出 </t>
  </si>
  <si>
    <t>农林水支出</t>
  </si>
  <si>
    <t>一、农业</t>
  </si>
  <si>
    <t>二、林业</t>
  </si>
  <si>
    <t>三、水利</t>
  </si>
  <si>
    <t>四、扶贫</t>
  </si>
  <si>
    <t>五、农村综合改革</t>
  </si>
  <si>
    <t>六、其他农林水事务支出</t>
  </si>
  <si>
    <t>资源勘探信息等支出</t>
  </si>
  <si>
    <t>一、安全生产监管</t>
  </si>
  <si>
    <t>二、支持中小企业发展和管理支出</t>
  </si>
  <si>
    <t>商业服务业等支出</t>
  </si>
  <si>
    <t>一、商业流通事务</t>
  </si>
  <si>
    <t>二、其他商业服务业等事务</t>
  </si>
  <si>
    <t>三、旅游业管理与服务</t>
  </si>
  <si>
    <t>交通运输支出</t>
  </si>
  <si>
    <t xml:space="preserve">    一、公路水路运输</t>
  </si>
  <si>
    <t>二、其他交通运输支出</t>
  </si>
  <si>
    <t>住房保障支出</t>
  </si>
  <si>
    <t xml:space="preserve">    一、住房改革支出</t>
  </si>
  <si>
    <t>二、其他城乡社区住宅支出</t>
  </si>
  <si>
    <t>其他支出(预备费用)</t>
  </si>
  <si>
    <t>2018年石塘镇财政基本支出预算测算明细表</t>
  </si>
  <si>
    <t>单位：元</t>
  </si>
  <si>
    <t>人员信息</t>
  </si>
  <si>
    <t>基本支出预算数</t>
  </si>
  <si>
    <t>基本支出明细</t>
  </si>
  <si>
    <t>行政在职</t>
  </si>
  <si>
    <t>事业在职</t>
  </si>
  <si>
    <t>工资福利</t>
  </si>
  <si>
    <t>对个人和家庭的补助支出</t>
  </si>
  <si>
    <t>公用经费</t>
  </si>
  <si>
    <t>镇（街道）本级预算支出</t>
  </si>
  <si>
    <t>招待费</t>
  </si>
  <si>
    <t>公务交通补贴</t>
  </si>
  <si>
    <t>出国境费</t>
  </si>
  <si>
    <t>公务用车运行维修费</t>
  </si>
  <si>
    <t>培训费</t>
  </si>
  <si>
    <t>其他公用经费（福利费工会费）</t>
  </si>
  <si>
    <r>
      <t xml:space="preserve">    </t>
    </r>
    <r>
      <rPr>
        <sz val="10"/>
        <rFont val="宋体"/>
        <family val="0"/>
      </rPr>
      <t>人大事务</t>
    </r>
  </si>
  <si>
    <r>
      <t xml:space="preserve">        </t>
    </r>
    <r>
      <rPr>
        <sz val="10"/>
        <rFont val="宋体"/>
        <family val="0"/>
      </rPr>
      <t>行政运行</t>
    </r>
  </si>
  <si>
    <r>
      <t xml:space="preserve">    </t>
    </r>
    <r>
      <rPr>
        <sz val="10"/>
        <rFont val="宋体"/>
        <family val="0"/>
      </rPr>
      <t>政协事务</t>
    </r>
  </si>
  <si>
    <r>
      <t xml:space="preserve">    </t>
    </r>
    <r>
      <rPr>
        <sz val="10"/>
        <rFont val="宋体"/>
        <family val="0"/>
      </rPr>
      <t>政府办公厅（室）及相关机构事务</t>
    </r>
  </si>
  <si>
    <r>
      <t xml:space="preserve">    </t>
    </r>
    <r>
      <rPr>
        <sz val="10"/>
        <rFont val="宋体"/>
        <family val="0"/>
      </rPr>
      <t>统计信息事务</t>
    </r>
  </si>
  <si>
    <r>
      <t xml:space="preserve">         </t>
    </r>
    <r>
      <rPr>
        <sz val="10"/>
        <rFont val="宋体"/>
        <family val="0"/>
      </rPr>
      <t>事业运行</t>
    </r>
  </si>
  <si>
    <r>
      <t xml:space="preserve">         </t>
    </r>
    <r>
      <rPr>
        <sz val="10"/>
        <rFont val="宋体"/>
        <family val="0"/>
      </rPr>
      <t>其他统计信息事务支出</t>
    </r>
  </si>
  <si>
    <r>
      <t xml:space="preserve">    </t>
    </r>
    <r>
      <rPr>
        <sz val="10"/>
        <rFont val="宋体"/>
        <family val="0"/>
      </rPr>
      <t>财政事务</t>
    </r>
  </si>
  <si>
    <r>
      <t xml:space="preserve">          </t>
    </r>
    <r>
      <rPr>
        <sz val="10"/>
        <rFont val="宋体"/>
        <family val="0"/>
      </rPr>
      <t>行政运行</t>
    </r>
  </si>
  <si>
    <t xml:space="preserve">  商贸事务</t>
  </si>
  <si>
    <r>
      <t xml:space="preserve">    </t>
    </r>
    <r>
      <rPr>
        <sz val="10"/>
        <rFont val="宋体"/>
        <family val="0"/>
      </rPr>
      <t>港澳台侨事务</t>
    </r>
  </si>
  <si>
    <r>
      <t xml:space="preserve">   </t>
    </r>
    <r>
      <rPr>
        <sz val="10"/>
        <rFont val="宋体"/>
        <family val="0"/>
      </rPr>
      <t>党委办公厅（室）及相关机构事务</t>
    </r>
  </si>
  <si>
    <r>
      <t xml:space="preserve">         </t>
    </r>
    <r>
      <rPr>
        <sz val="10"/>
        <rFont val="宋体"/>
        <family val="0"/>
      </rPr>
      <t>行政运行</t>
    </r>
  </si>
  <si>
    <r>
      <t xml:space="preserve">   </t>
    </r>
    <r>
      <rPr>
        <sz val="10"/>
        <rFont val="宋体"/>
        <family val="0"/>
      </rPr>
      <t>群众团体事务</t>
    </r>
  </si>
  <si>
    <r>
      <t xml:space="preserve">    </t>
    </r>
    <r>
      <rPr>
        <sz val="10"/>
        <rFont val="宋体"/>
        <family val="0"/>
      </rPr>
      <t>其他一般公共服务支出</t>
    </r>
  </si>
  <si>
    <r>
      <t xml:space="preserve">      </t>
    </r>
    <r>
      <rPr>
        <sz val="10"/>
        <rFont val="宋体"/>
        <family val="0"/>
      </rPr>
      <t>公安</t>
    </r>
  </si>
  <si>
    <r>
      <t xml:space="preserve">      </t>
    </r>
    <r>
      <rPr>
        <sz val="10"/>
        <rFont val="宋体"/>
        <family val="0"/>
      </rPr>
      <t>其他公共安全支出</t>
    </r>
  </si>
  <si>
    <r>
      <t xml:space="preserve">           </t>
    </r>
    <r>
      <rPr>
        <sz val="10"/>
        <rFont val="宋体"/>
        <family val="0"/>
      </rPr>
      <t>消防</t>
    </r>
  </si>
  <si>
    <r>
      <t xml:space="preserve">                 </t>
    </r>
    <r>
      <rPr>
        <sz val="10"/>
        <rFont val="宋体"/>
        <family val="0"/>
      </rPr>
      <t>消防队员</t>
    </r>
  </si>
  <si>
    <r>
      <t xml:space="preserve">        </t>
    </r>
    <r>
      <rPr>
        <sz val="10"/>
        <rFont val="宋体"/>
        <family val="0"/>
      </rPr>
      <t>普通教育</t>
    </r>
  </si>
  <si>
    <r>
      <t xml:space="preserve">        </t>
    </r>
    <r>
      <rPr>
        <sz val="10"/>
        <rFont val="宋体"/>
        <family val="0"/>
      </rPr>
      <t>职业教育</t>
    </r>
  </si>
  <si>
    <r>
      <t xml:space="preserve">        </t>
    </r>
    <r>
      <rPr>
        <sz val="10"/>
        <rFont val="宋体"/>
        <family val="0"/>
      </rPr>
      <t>成人教育</t>
    </r>
  </si>
  <si>
    <r>
      <t xml:space="preserve">        </t>
    </r>
    <r>
      <rPr>
        <sz val="10"/>
        <rFont val="宋体"/>
        <family val="0"/>
      </rPr>
      <t>其他教育支出</t>
    </r>
  </si>
  <si>
    <r>
      <t xml:space="preserve">        </t>
    </r>
    <r>
      <rPr>
        <sz val="10"/>
        <rFont val="宋体"/>
        <family val="0"/>
      </rPr>
      <t>技术研究与开发</t>
    </r>
  </si>
  <si>
    <r>
      <t xml:space="preserve">        </t>
    </r>
    <r>
      <rPr>
        <sz val="10"/>
        <rFont val="宋体"/>
        <family val="0"/>
      </rPr>
      <t>其他科学技术支出</t>
    </r>
  </si>
  <si>
    <r>
      <t xml:space="preserve">        </t>
    </r>
    <r>
      <rPr>
        <sz val="10"/>
        <rFont val="宋体"/>
        <family val="0"/>
      </rPr>
      <t>文化</t>
    </r>
  </si>
  <si>
    <r>
      <t xml:space="preserve">            </t>
    </r>
    <r>
      <rPr>
        <sz val="10"/>
        <rFont val="宋体"/>
        <family val="0"/>
      </rPr>
      <t>行政运行</t>
    </r>
  </si>
  <si>
    <r>
      <t xml:space="preserve">        </t>
    </r>
    <r>
      <rPr>
        <sz val="10"/>
        <rFont val="宋体"/>
        <family val="0"/>
      </rPr>
      <t>体育</t>
    </r>
  </si>
  <si>
    <r>
      <t xml:space="preserve">        </t>
    </r>
    <r>
      <rPr>
        <sz val="10"/>
        <rFont val="宋体"/>
        <family val="0"/>
      </rPr>
      <t>其他文化体育与传媒支出</t>
    </r>
  </si>
  <si>
    <r>
      <t xml:space="preserve">        </t>
    </r>
    <r>
      <rPr>
        <sz val="10"/>
        <rFont val="宋体"/>
        <family val="0"/>
      </rPr>
      <t>人力资源和社会保障管理事务</t>
    </r>
  </si>
  <si>
    <r>
      <t xml:space="preserve">             </t>
    </r>
    <r>
      <rPr>
        <sz val="10"/>
        <rFont val="宋体"/>
        <family val="0"/>
      </rPr>
      <t>行政运行</t>
    </r>
  </si>
  <si>
    <r>
      <t xml:space="preserve">        </t>
    </r>
    <r>
      <rPr>
        <sz val="10"/>
        <rFont val="宋体"/>
        <family val="0"/>
      </rPr>
      <t>民政管理事务</t>
    </r>
  </si>
  <si>
    <r>
      <t xml:space="preserve">        </t>
    </r>
    <r>
      <rPr>
        <sz val="10"/>
        <rFont val="宋体"/>
        <family val="0"/>
      </rPr>
      <t>行政事业单位离退休</t>
    </r>
  </si>
  <si>
    <r>
      <t xml:space="preserve">              </t>
    </r>
    <r>
      <rPr>
        <sz val="10"/>
        <rFont val="宋体"/>
        <family val="0"/>
      </rPr>
      <t>行政离退休费</t>
    </r>
  </si>
  <si>
    <r>
      <t xml:space="preserve">              </t>
    </r>
    <r>
      <rPr>
        <sz val="10"/>
        <rFont val="宋体"/>
        <family val="0"/>
      </rPr>
      <t>事业退休</t>
    </r>
  </si>
  <si>
    <r>
      <t xml:space="preserve">              </t>
    </r>
    <r>
      <rPr>
        <sz val="10"/>
        <rFont val="宋体"/>
        <family val="0"/>
      </rPr>
      <t>其他退休</t>
    </r>
  </si>
  <si>
    <r>
      <t xml:space="preserve">       </t>
    </r>
    <r>
      <rPr>
        <sz val="10"/>
        <rFont val="宋体"/>
        <family val="0"/>
      </rPr>
      <t>社会福利事业单位</t>
    </r>
  </si>
  <si>
    <r>
      <t xml:space="preserve">        </t>
    </r>
    <r>
      <rPr>
        <sz val="10"/>
        <rFont val="宋体"/>
        <family val="0"/>
      </rPr>
      <t>医疗卫生与计划生育管理事务</t>
    </r>
  </si>
  <si>
    <r>
      <t xml:space="preserve">        </t>
    </r>
    <r>
      <rPr>
        <sz val="10"/>
        <rFont val="宋体"/>
        <family val="0"/>
      </rPr>
      <t>医疗保障</t>
    </r>
  </si>
  <si>
    <r>
      <t xml:space="preserve">             </t>
    </r>
    <r>
      <rPr>
        <sz val="10"/>
        <rFont val="宋体"/>
        <family val="0"/>
      </rPr>
      <t>公务员医疗补助</t>
    </r>
  </si>
  <si>
    <r>
      <t xml:space="preserve">              </t>
    </r>
    <r>
      <rPr>
        <sz val="10"/>
        <rFont val="宋体"/>
        <family val="0"/>
      </rPr>
      <t>事业单位医疗</t>
    </r>
  </si>
  <si>
    <r>
      <t xml:space="preserve">        </t>
    </r>
    <r>
      <rPr>
        <sz val="10"/>
        <rFont val="宋体"/>
        <family val="0"/>
      </rPr>
      <t>其它医疗卫生支出</t>
    </r>
  </si>
  <si>
    <t xml:space="preserve">    环境保护管理事务</t>
  </si>
  <si>
    <r>
      <t xml:space="preserve">               </t>
    </r>
    <r>
      <rPr>
        <sz val="10"/>
        <rFont val="宋体"/>
        <family val="0"/>
      </rPr>
      <t>行政运行</t>
    </r>
  </si>
  <si>
    <t xml:space="preserve">     城乡社区管理事务</t>
  </si>
  <si>
    <t xml:space="preserve">       综合执法大队</t>
  </si>
  <si>
    <t xml:space="preserve">       环卫</t>
  </si>
  <si>
    <t xml:space="preserve">       国土协管员聘用</t>
  </si>
  <si>
    <r>
      <t xml:space="preserve">                </t>
    </r>
    <r>
      <rPr>
        <sz val="10"/>
        <color indexed="8"/>
        <rFont val="宋体"/>
        <family val="0"/>
      </rPr>
      <t>其他城乡社区事务</t>
    </r>
  </si>
  <si>
    <r>
      <t xml:space="preserve">        </t>
    </r>
    <r>
      <rPr>
        <sz val="10"/>
        <rFont val="宋体"/>
        <family val="0"/>
      </rPr>
      <t>农业</t>
    </r>
  </si>
  <si>
    <r>
      <t xml:space="preserve">             </t>
    </r>
    <r>
      <rPr>
        <sz val="10"/>
        <rFont val="宋体"/>
        <family val="0"/>
      </rPr>
      <t>渔业巡查执法大队</t>
    </r>
  </si>
  <si>
    <r>
      <t xml:space="preserve">             </t>
    </r>
    <r>
      <rPr>
        <sz val="10"/>
        <rFont val="宋体"/>
        <family val="0"/>
      </rPr>
      <t>渔业平台</t>
    </r>
  </si>
  <si>
    <r>
      <t xml:space="preserve">             </t>
    </r>
    <r>
      <rPr>
        <sz val="10"/>
        <rFont val="宋体"/>
        <family val="0"/>
      </rPr>
      <t>村账代理</t>
    </r>
  </si>
  <si>
    <r>
      <t xml:space="preserve">             </t>
    </r>
    <r>
      <rPr>
        <sz val="10"/>
        <rFont val="宋体"/>
        <family val="0"/>
      </rPr>
      <t>渔业监察</t>
    </r>
  </si>
  <si>
    <r>
      <t xml:space="preserve">             </t>
    </r>
    <r>
      <rPr>
        <sz val="10"/>
        <rFont val="宋体"/>
        <family val="0"/>
      </rPr>
      <t>对高校毕业生到基层任级补助</t>
    </r>
  </si>
  <si>
    <r>
      <t xml:space="preserve">        </t>
    </r>
    <r>
      <rPr>
        <sz val="10"/>
        <rFont val="宋体"/>
        <family val="0"/>
      </rPr>
      <t>林业</t>
    </r>
  </si>
  <si>
    <r>
      <t xml:space="preserve">        </t>
    </r>
    <r>
      <rPr>
        <sz val="10"/>
        <rFont val="宋体"/>
        <family val="0"/>
      </rPr>
      <t>水利</t>
    </r>
  </si>
  <si>
    <r>
      <t xml:space="preserve">             </t>
    </r>
    <r>
      <rPr>
        <sz val="10"/>
        <rFont val="宋体"/>
        <family val="0"/>
      </rPr>
      <t>其他水利支出（海塘管理站）</t>
    </r>
  </si>
  <si>
    <r>
      <t xml:space="preserve">        </t>
    </r>
    <r>
      <rPr>
        <sz val="10"/>
        <rFont val="宋体"/>
        <family val="0"/>
      </rPr>
      <t>公路水路运输</t>
    </r>
  </si>
  <si>
    <r>
      <t xml:space="preserve">        </t>
    </r>
    <r>
      <rPr>
        <sz val="10"/>
        <rFont val="宋体"/>
        <family val="0"/>
      </rPr>
      <t>其他交通运输支出（交通协管员）</t>
    </r>
  </si>
  <si>
    <r>
      <t xml:space="preserve">       </t>
    </r>
    <r>
      <rPr>
        <sz val="10"/>
        <rFont val="宋体"/>
        <family val="0"/>
      </rPr>
      <t>安全生产监管</t>
    </r>
  </si>
  <si>
    <r>
      <t xml:space="preserve">       </t>
    </r>
    <r>
      <rPr>
        <sz val="10"/>
        <rFont val="宋体"/>
        <family val="0"/>
      </rPr>
      <t>支持中小企业发展和管理支出</t>
    </r>
  </si>
  <si>
    <r>
      <t xml:space="preserve">      </t>
    </r>
    <r>
      <rPr>
        <sz val="10"/>
        <rFont val="宋体"/>
        <family val="0"/>
      </rPr>
      <t>商业流通事务</t>
    </r>
  </si>
  <si>
    <r>
      <t xml:space="preserve">      </t>
    </r>
    <r>
      <rPr>
        <sz val="10"/>
        <rFont val="宋体"/>
        <family val="0"/>
      </rPr>
      <t>旅游业管理与服务支出</t>
    </r>
  </si>
  <si>
    <t>注：自聘人员195人中，其中村官3人，海塘管理站4人.8辆公务用车</t>
  </si>
  <si>
    <t>工资福利：包括工资、津贴、社会保障费；对个人和家庭补助支出包括离退休费、医药费、住房公积金等；公用经费包括福利费、工会费。</t>
  </si>
  <si>
    <t>2018年石塘镇财政项目支出预算测算明细表</t>
  </si>
  <si>
    <t>（一）人大事务</t>
  </si>
  <si>
    <t xml:space="preserve">   1、市人大代表活动经费</t>
  </si>
  <si>
    <t xml:space="preserve">   2、镇人代会（2次）</t>
  </si>
  <si>
    <t xml:space="preserve">   3、代表工作站经费</t>
  </si>
  <si>
    <t xml:space="preserve">   4、代表经费</t>
  </si>
  <si>
    <t>(二)政协事务</t>
  </si>
  <si>
    <t>（三）政府办公厅（室）及相关机构事务</t>
  </si>
  <si>
    <t xml:space="preserve">   1、 机关服务支出</t>
  </si>
  <si>
    <t xml:space="preserve">     (1)物业保安保洁费</t>
  </si>
  <si>
    <t xml:space="preserve">     (2)其他交通费</t>
  </si>
  <si>
    <t xml:space="preserve">     (3)房屋维修费</t>
  </si>
  <si>
    <t xml:space="preserve">     (4)机关食堂承包</t>
  </si>
  <si>
    <t xml:space="preserve">     (5)培训费</t>
  </si>
  <si>
    <t xml:space="preserve">     (6)网络维修费</t>
  </si>
  <si>
    <t xml:space="preserve">     (7)机关食堂设备添置</t>
  </si>
  <si>
    <t xml:space="preserve">     (8)办公设备添置费</t>
  </si>
  <si>
    <t xml:space="preserve">   2、 专项业务活动</t>
  </si>
  <si>
    <t xml:space="preserve">     (1)会议费</t>
  </si>
  <si>
    <t xml:space="preserve">     (2)政府大院消防设备维修</t>
  </si>
  <si>
    <t>（四）统计信息事务</t>
  </si>
  <si>
    <t xml:space="preserve">   1、统计年报会议补贴</t>
  </si>
  <si>
    <r>
      <t xml:space="preserve">   </t>
    </r>
    <r>
      <rPr>
        <sz val="10"/>
        <color indexed="10"/>
        <rFont val="宋体"/>
        <family val="0"/>
      </rPr>
      <t>2</t>
    </r>
    <r>
      <rPr>
        <sz val="10"/>
        <color indexed="10"/>
        <rFont val="宋体"/>
        <family val="0"/>
      </rPr>
      <t>、统计执法培训</t>
    </r>
  </si>
  <si>
    <r>
      <t xml:space="preserve">   </t>
    </r>
    <r>
      <rPr>
        <sz val="10"/>
        <color indexed="10"/>
        <rFont val="宋体"/>
        <family val="0"/>
      </rPr>
      <t>3</t>
    </r>
    <r>
      <rPr>
        <sz val="10"/>
        <color indexed="10"/>
        <rFont val="宋体"/>
        <family val="0"/>
      </rPr>
      <t>、统计事务代理</t>
    </r>
  </si>
  <si>
    <r>
      <t xml:space="preserve">   </t>
    </r>
    <r>
      <rPr>
        <sz val="10"/>
        <color indexed="10"/>
        <rFont val="宋体"/>
        <family val="0"/>
      </rPr>
      <t>4</t>
    </r>
    <r>
      <rPr>
        <sz val="10"/>
        <color indexed="10"/>
        <rFont val="宋体"/>
        <family val="0"/>
      </rPr>
      <t>、两个样本村住户调查</t>
    </r>
  </si>
  <si>
    <r>
      <t xml:space="preserve">   </t>
    </r>
    <r>
      <rPr>
        <sz val="10"/>
        <color indexed="10"/>
        <rFont val="宋体"/>
        <family val="0"/>
      </rPr>
      <t>5</t>
    </r>
    <r>
      <rPr>
        <sz val="10"/>
        <color indexed="10"/>
        <rFont val="宋体"/>
        <family val="0"/>
      </rPr>
      <t>、经济普查员补贴</t>
    </r>
  </si>
  <si>
    <t>（五）财政事务</t>
  </si>
  <si>
    <t>（六）纪检监察事务</t>
  </si>
  <si>
    <t xml:space="preserve">   1、纪检办案工作经费</t>
  </si>
  <si>
    <t>（七）港澳台侨宗教事务</t>
  </si>
  <si>
    <t>（八）党委办公厅（室）及相关机构事务</t>
  </si>
  <si>
    <t xml:space="preserve">   1、其他党委办公室事务</t>
  </si>
  <si>
    <t xml:space="preserve">    （1）党建示范带创建补助</t>
  </si>
  <si>
    <t xml:space="preserve">    （2）党建示范点补助</t>
  </si>
  <si>
    <t xml:space="preserve">    （3）困难党员春节慰问</t>
  </si>
  <si>
    <t xml:space="preserve">     (4）“七一”党员活动经费</t>
  </si>
  <si>
    <t xml:space="preserve">     (5）关老协（四老一小）经费</t>
  </si>
  <si>
    <t xml:space="preserve">     (6）党员服务中心</t>
  </si>
  <si>
    <t xml:space="preserve">   2、专项业务</t>
  </si>
  <si>
    <t xml:space="preserve">    （1）报刊杂志订阅</t>
  </si>
  <si>
    <t xml:space="preserve">    （2）志愿者服务队</t>
  </si>
  <si>
    <t xml:space="preserve">    （3）户外广告制作</t>
  </si>
  <si>
    <t xml:space="preserve">    （4）机关学习资料</t>
  </si>
  <si>
    <t xml:space="preserve">    （5）文化礼堂装饰</t>
  </si>
  <si>
    <t xml:space="preserve">    （6）外来媒体记者接待</t>
  </si>
  <si>
    <t xml:space="preserve">    （7）政务网站、微信维护升级</t>
  </si>
  <si>
    <t>（九）群众团体事务</t>
  </si>
  <si>
    <t xml:space="preserve">   1、其他群众团体事务</t>
  </si>
  <si>
    <t xml:space="preserve">    （1）工会活动经费及工会费上解</t>
  </si>
  <si>
    <t>工会费上解5万</t>
  </si>
  <si>
    <t xml:space="preserve">    （2）团委活动经费</t>
  </si>
  <si>
    <t xml:space="preserve">    （3）妇联活动经费</t>
  </si>
  <si>
    <t>（十）其他一般公共服务支出</t>
  </si>
  <si>
    <t xml:space="preserve">    1、征兵经费</t>
  </si>
  <si>
    <t xml:space="preserve">    2、民兵训练经费</t>
  </si>
  <si>
    <t xml:space="preserve">    3、国防后备力量基层规范化建设</t>
  </si>
  <si>
    <t xml:space="preserve">    4、国防教育</t>
  </si>
  <si>
    <t xml:space="preserve">    5、其他</t>
  </si>
  <si>
    <t xml:space="preserve">  公安</t>
  </si>
  <si>
    <t xml:space="preserve">    禁毒管理</t>
  </si>
  <si>
    <t xml:space="preserve">          天网工程及租费</t>
  </si>
  <si>
    <t xml:space="preserve">          综治经费</t>
  </si>
  <si>
    <t xml:space="preserve">         外来人口管理经费</t>
  </si>
  <si>
    <t xml:space="preserve">         信访经费</t>
  </si>
  <si>
    <t xml:space="preserve">         反邪教经费</t>
  </si>
  <si>
    <t xml:space="preserve">         消防队经费</t>
  </si>
  <si>
    <r>
      <t xml:space="preserve">    </t>
    </r>
    <r>
      <rPr>
        <sz val="10"/>
        <rFont val="宋体"/>
        <family val="0"/>
      </rPr>
      <t>其他公共安全支出</t>
    </r>
  </si>
  <si>
    <t>（一）消防</t>
  </si>
  <si>
    <r>
      <t xml:space="preserve">         1</t>
    </r>
    <r>
      <rPr>
        <sz val="10"/>
        <color indexed="10"/>
        <rFont val="宋体"/>
        <family val="0"/>
      </rPr>
      <t>、营房及消防装备更新及维修</t>
    </r>
  </si>
  <si>
    <r>
      <t xml:space="preserve">    </t>
    </r>
    <r>
      <rPr>
        <sz val="10"/>
        <color indexed="10"/>
        <rFont val="宋体"/>
        <family val="0"/>
      </rPr>
      <t>2</t>
    </r>
    <r>
      <rPr>
        <sz val="10"/>
        <color indexed="10"/>
        <rFont val="宋体"/>
        <family val="0"/>
      </rPr>
      <t>、箬山消防值勤点房屋租赁费</t>
    </r>
  </si>
  <si>
    <t>（二）公安</t>
  </si>
  <si>
    <t xml:space="preserve">    1、治安管理</t>
  </si>
  <si>
    <t xml:space="preserve">     （1）全科网格建设经费</t>
  </si>
  <si>
    <t xml:space="preserve">     （2）护村队建设补助</t>
  </si>
  <si>
    <r>
      <t xml:space="preserve">            </t>
    </r>
    <r>
      <rPr>
        <sz val="10"/>
        <color indexed="10"/>
        <rFont val="宋体"/>
        <family val="0"/>
      </rPr>
      <t>（</t>
    </r>
    <r>
      <rPr>
        <sz val="10"/>
        <color indexed="10"/>
        <rFont val="Times New Roman"/>
        <family val="1"/>
      </rPr>
      <t>3</t>
    </r>
    <r>
      <rPr>
        <sz val="10"/>
        <color indexed="10"/>
        <rFont val="宋体"/>
        <family val="0"/>
      </rPr>
      <t>）普法、平安宣传，“法轮功警示教育</t>
    </r>
  </si>
  <si>
    <r>
      <t xml:space="preserve">            </t>
    </r>
    <r>
      <rPr>
        <sz val="10"/>
        <color indexed="10"/>
        <rFont val="宋体"/>
        <family val="0"/>
      </rPr>
      <t>（</t>
    </r>
    <r>
      <rPr>
        <sz val="10"/>
        <color indexed="10"/>
        <rFont val="Times New Roman"/>
        <family val="1"/>
      </rPr>
      <t>4</t>
    </r>
    <r>
      <rPr>
        <sz val="10"/>
        <color indexed="10"/>
        <rFont val="宋体"/>
        <family val="0"/>
      </rPr>
      <t>）民主法治村建设</t>
    </r>
  </si>
  <si>
    <r>
      <t xml:space="preserve">          2</t>
    </r>
    <r>
      <rPr>
        <sz val="10"/>
        <color indexed="10"/>
        <rFont val="宋体"/>
        <family val="0"/>
      </rPr>
      <t>、禁毒</t>
    </r>
  </si>
  <si>
    <r>
      <t xml:space="preserve">          3</t>
    </r>
    <r>
      <rPr>
        <sz val="10"/>
        <color indexed="10"/>
        <rFont val="宋体"/>
        <family val="0"/>
      </rPr>
      <t>、社会稳定工作经费</t>
    </r>
  </si>
  <si>
    <t xml:space="preserve">    4、社区矫正、安置帮教工作经费</t>
  </si>
  <si>
    <t xml:space="preserve">    5、反走私工作经费</t>
  </si>
  <si>
    <t xml:space="preserve">    6、温岭市天网视频建设服务费用</t>
  </si>
  <si>
    <t>（三）司法</t>
  </si>
  <si>
    <t xml:space="preserve">     1、治保调解主任“一案一档一奖励“</t>
  </si>
  <si>
    <t>（一）普通教育</t>
  </si>
  <si>
    <r>
      <t xml:space="preserve">         1</t>
    </r>
    <r>
      <rPr>
        <sz val="10"/>
        <color indexed="10"/>
        <rFont val="宋体"/>
        <family val="0"/>
      </rPr>
      <t>、</t>
    </r>
    <r>
      <rPr>
        <sz val="10"/>
        <color indexed="10"/>
        <rFont val="Times New Roman"/>
        <family val="1"/>
      </rPr>
      <t xml:space="preserve"> </t>
    </r>
    <r>
      <rPr>
        <sz val="10"/>
        <color indexed="10"/>
        <rFont val="宋体"/>
        <family val="0"/>
      </rPr>
      <t>暑期工程</t>
    </r>
  </si>
  <si>
    <r>
      <t xml:space="preserve">         2</t>
    </r>
    <r>
      <rPr>
        <sz val="10"/>
        <color indexed="10"/>
        <rFont val="宋体"/>
        <family val="0"/>
      </rPr>
      <t>、</t>
    </r>
    <r>
      <rPr>
        <sz val="10"/>
        <color indexed="10"/>
        <rFont val="Times New Roman"/>
        <family val="1"/>
      </rPr>
      <t xml:space="preserve"> </t>
    </r>
    <r>
      <rPr>
        <sz val="10"/>
        <color indexed="10"/>
        <rFont val="宋体"/>
        <family val="0"/>
      </rPr>
      <t>中心幼儿园分园改建</t>
    </r>
  </si>
  <si>
    <t xml:space="preserve">    3、代课金</t>
  </si>
  <si>
    <t xml:space="preserve">    4、安保</t>
  </si>
  <si>
    <t xml:space="preserve">    5、六一慰问</t>
  </si>
  <si>
    <t xml:space="preserve">    6、中心幼儿园教学楼室内装修工程</t>
  </si>
  <si>
    <t>据合同</t>
  </si>
  <si>
    <t xml:space="preserve">    7、石塘中学扩建工程</t>
  </si>
  <si>
    <t xml:space="preserve">    8、学前教育发展专项资金</t>
  </si>
  <si>
    <t xml:space="preserve">    9、箬山中新幼儿园陈祥国夫妇老箬山镇办公楼整体租金</t>
  </si>
  <si>
    <t xml:space="preserve">    10、钓浜小学及幼儿园危房改造</t>
  </si>
  <si>
    <r>
      <t>（二</t>
    </r>
    <r>
      <rPr>
        <sz val="10"/>
        <rFont val="Times New Roman"/>
        <family val="1"/>
      </rPr>
      <t xml:space="preserve">  </t>
    </r>
    <r>
      <rPr>
        <sz val="10"/>
        <rFont val="宋体"/>
        <family val="0"/>
      </rPr>
      <t>）</t>
    </r>
    <r>
      <rPr>
        <sz val="10"/>
        <rFont val="Times New Roman"/>
        <family val="1"/>
      </rPr>
      <t xml:space="preserve"> </t>
    </r>
    <r>
      <rPr>
        <sz val="10"/>
        <rFont val="宋体"/>
        <family val="0"/>
      </rPr>
      <t>职业教育</t>
    </r>
  </si>
  <si>
    <t>（三）成人教育</t>
  </si>
  <si>
    <t xml:space="preserve">    1、双证制教育</t>
  </si>
  <si>
    <t xml:space="preserve">    2、全民学习周</t>
  </si>
  <si>
    <t xml:space="preserve">    3、农函大工作</t>
  </si>
  <si>
    <t xml:space="preserve">    4、文技校设备添置</t>
  </si>
  <si>
    <r>
      <t xml:space="preserve">    </t>
    </r>
    <r>
      <rPr>
        <sz val="10"/>
        <rFont val="宋体"/>
        <family val="0"/>
      </rPr>
      <t>技术研究与开发</t>
    </r>
  </si>
  <si>
    <r>
      <t xml:space="preserve">    </t>
    </r>
    <r>
      <rPr>
        <sz val="10"/>
        <rFont val="宋体"/>
        <family val="0"/>
      </rPr>
      <t>其他科学技术支出</t>
    </r>
  </si>
  <si>
    <t>（一）文化</t>
  </si>
  <si>
    <r>
      <t xml:space="preserve">        1</t>
    </r>
    <r>
      <rPr>
        <sz val="10"/>
        <color indexed="10"/>
        <rFont val="宋体"/>
        <family val="0"/>
      </rPr>
      <t>、文体中心改建</t>
    </r>
  </si>
  <si>
    <r>
      <t xml:space="preserve">        2</t>
    </r>
    <r>
      <rPr>
        <sz val="10"/>
        <color indexed="10"/>
        <rFont val="宋体"/>
        <family val="0"/>
      </rPr>
      <t>、图书馆运行经费</t>
    </r>
  </si>
  <si>
    <r>
      <t xml:space="preserve">        3</t>
    </r>
    <r>
      <rPr>
        <sz val="10"/>
        <color indexed="10"/>
        <rFont val="宋体"/>
        <family val="0"/>
      </rPr>
      <t>、文体中心办公设备采购</t>
    </r>
  </si>
  <si>
    <r>
      <t xml:space="preserve">        4</t>
    </r>
    <r>
      <rPr>
        <sz val="10"/>
        <color indexed="10"/>
        <rFont val="宋体"/>
        <family val="0"/>
      </rPr>
      <t>、文体中心运行经费</t>
    </r>
  </si>
  <si>
    <r>
      <t xml:space="preserve">        5</t>
    </r>
    <r>
      <rPr>
        <sz val="10"/>
        <color indexed="10"/>
        <rFont val="宋体"/>
        <family val="0"/>
      </rPr>
      <t>、村级文化中心运行经费</t>
    </r>
  </si>
  <si>
    <r>
      <t xml:space="preserve">        6</t>
    </r>
    <r>
      <rPr>
        <sz val="10"/>
        <color indexed="10"/>
        <rFont val="宋体"/>
        <family val="0"/>
      </rPr>
      <t>、文化活动</t>
    </r>
  </si>
  <si>
    <t>（二）体育</t>
  </si>
  <si>
    <r>
      <t xml:space="preserve">        1</t>
    </r>
    <r>
      <rPr>
        <sz val="10"/>
        <color indexed="10"/>
        <rFont val="宋体"/>
        <family val="0"/>
      </rPr>
      <t>、体育活动</t>
    </r>
  </si>
  <si>
    <r>
      <t xml:space="preserve">        2</t>
    </r>
    <r>
      <rPr>
        <sz val="10"/>
        <color indexed="10"/>
        <rFont val="宋体"/>
        <family val="0"/>
      </rPr>
      <t>、体育健身器材广场创建补助</t>
    </r>
  </si>
  <si>
    <r>
      <t xml:space="preserve"> </t>
    </r>
    <r>
      <rPr>
        <sz val="10"/>
        <rFont val="宋体"/>
        <family val="0"/>
      </rPr>
      <t>（一）</t>
    </r>
    <r>
      <rPr>
        <sz val="10"/>
        <rFont val="宋体"/>
        <family val="0"/>
      </rPr>
      <t>人力资源和社会保障管理事务</t>
    </r>
  </si>
  <si>
    <r>
      <t xml:space="preserve">            1</t>
    </r>
    <r>
      <rPr>
        <sz val="10"/>
        <rFont val="宋体"/>
        <family val="0"/>
      </rPr>
      <t>、其他事务</t>
    </r>
  </si>
  <si>
    <r>
      <t xml:space="preserve"> </t>
    </r>
    <r>
      <rPr>
        <sz val="10"/>
        <color indexed="10"/>
        <rFont val="宋体"/>
        <family val="0"/>
      </rPr>
      <t>（二）民政管理事务</t>
    </r>
  </si>
  <si>
    <r>
      <t xml:space="preserve">           1</t>
    </r>
    <r>
      <rPr>
        <sz val="10"/>
        <rFont val="宋体"/>
        <family val="0"/>
      </rPr>
      <t>、基层政权和社区建设</t>
    </r>
  </si>
  <si>
    <r>
      <t xml:space="preserve">            </t>
    </r>
    <r>
      <rPr>
        <sz val="10"/>
        <rFont val="宋体"/>
        <family val="0"/>
      </rPr>
      <t>（</t>
    </r>
    <r>
      <rPr>
        <sz val="10"/>
        <rFont val="Times New Roman"/>
        <family val="1"/>
      </rPr>
      <t>1</t>
    </r>
    <r>
      <rPr>
        <sz val="10"/>
        <rFont val="宋体"/>
        <family val="0"/>
      </rPr>
      <t>）村级换届选举经费</t>
    </r>
  </si>
  <si>
    <r>
      <t xml:space="preserve">          2</t>
    </r>
    <r>
      <rPr>
        <sz val="10"/>
        <rFont val="宋体"/>
        <family val="0"/>
      </rPr>
      <t>、其他民政管理事务</t>
    </r>
  </si>
  <si>
    <r>
      <t xml:space="preserve">             </t>
    </r>
    <r>
      <rPr>
        <sz val="10"/>
        <rFont val="宋体"/>
        <family val="0"/>
      </rPr>
      <t>（</t>
    </r>
    <r>
      <rPr>
        <sz val="10"/>
        <rFont val="Times New Roman"/>
        <family val="1"/>
      </rPr>
      <t>1）农村政策性住房奖励</t>
    </r>
  </si>
  <si>
    <r>
      <t xml:space="preserve"> </t>
    </r>
    <r>
      <rPr>
        <sz val="10"/>
        <color indexed="10"/>
        <rFont val="宋体"/>
        <family val="0"/>
      </rPr>
      <t>（三）抚恤</t>
    </r>
  </si>
  <si>
    <r>
      <t xml:space="preserve">          1</t>
    </r>
    <r>
      <rPr>
        <sz val="10"/>
        <color indexed="10"/>
        <rFont val="宋体"/>
        <family val="0"/>
      </rPr>
      <t>、死亡、伤残抚恤</t>
    </r>
  </si>
  <si>
    <r>
      <t xml:space="preserve">          2</t>
    </r>
    <r>
      <rPr>
        <sz val="10"/>
        <color indexed="10"/>
        <rFont val="宋体"/>
        <family val="0"/>
      </rPr>
      <t>、在乡复员、退伍军人生活补助</t>
    </r>
  </si>
  <si>
    <r>
      <t xml:space="preserve">          3</t>
    </r>
    <r>
      <rPr>
        <sz val="10"/>
        <color indexed="10"/>
        <rFont val="宋体"/>
        <family val="0"/>
      </rPr>
      <t>、义务兵优待</t>
    </r>
  </si>
  <si>
    <r>
      <t xml:space="preserve">          4</t>
    </r>
    <r>
      <rPr>
        <sz val="10"/>
        <color indexed="10"/>
        <rFont val="宋体"/>
        <family val="0"/>
      </rPr>
      <t>、慰问（部队、重点优抚）</t>
    </r>
  </si>
  <si>
    <r>
      <t xml:space="preserve">          5</t>
    </r>
    <r>
      <rPr>
        <sz val="10"/>
        <color indexed="10"/>
        <rFont val="宋体"/>
        <family val="0"/>
      </rPr>
      <t>、其他优抚</t>
    </r>
  </si>
  <si>
    <r>
      <t xml:space="preserve">          6</t>
    </r>
    <r>
      <rPr>
        <sz val="10"/>
        <color indexed="10"/>
        <rFont val="宋体"/>
        <family val="0"/>
      </rPr>
      <t>、</t>
    </r>
    <r>
      <rPr>
        <sz val="10"/>
        <color indexed="10"/>
        <rFont val="Times New Roman"/>
        <family val="1"/>
      </rPr>
      <t>60</t>
    </r>
    <r>
      <rPr>
        <sz val="10"/>
        <color indexed="10"/>
        <rFont val="宋体"/>
        <family val="0"/>
      </rPr>
      <t>周岁农村籍退伍军人生活补助</t>
    </r>
  </si>
  <si>
    <t>（四）退役安置</t>
  </si>
  <si>
    <t>（五）社会福利</t>
  </si>
  <si>
    <t>（六）残疾人事业</t>
  </si>
  <si>
    <t xml:space="preserve">    1、其他残疾人事业</t>
  </si>
  <si>
    <t xml:space="preserve">    2、按比例就业保障金</t>
  </si>
  <si>
    <t xml:space="preserve">    3、城乡居民养老金保险补助</t>
  </si>
  <si>
    <t xml:space="preserve">    4、攻击性精神病人住院40%补助</t>
  </si>
  <si>
    <t xml:space="preserve">    5、18-60周岁无固定收入残疾人生活补</t>
  </si>
  <si>
    <t xml:space="preserve">    6、重度残疾人护理补贴</t>
  </si>
  <si>
    <t xml:space="preserve">    7、困难残疾人生活补贴</t>
  </si>
  <si>
    <t>（七）自然灾害生活救助</t>
  </si>
  <si>
    <t>（八）农村最低生活保障</t>
  </si>
  <si>
    <t>（九）其他农村社会救助</t>
  </si>
  <si>
    <t xml:space="preserve">    1、敬老院五保供养</t>
  </si>
  <si>
    <t xml:space="preserve">    4、避灾中心房屋维修</t>
  </si>
  <si>
    <t xml:space="preserve">    5、其他农村社会救济支出</t>
  </si>
  <si>
    <r>
      <t xml:space="preserve">             </t>
    </r>
    <r>
      <rPr>
        <sz val="10"/>
        <color indexed="10"/>
        <rFont val="宋体"/>
        <family val="0"/>
      </rPr>
      <t>（</t>
    </r>
    <r>
      <rPr>
        <sz val="10"/>
        <color indexed="10"/>
        <rFont val="Times New Roman"/>
        <family val="1"/>
      </rPr>
      <t>1</t>
    </r>
    <r>
      <rPr>
        <sz val="10"/>
        <color indexed="10"/>
        <rFont val="宋体"/>
        <family val="0"/>
      </rPr>
      <t>）医疗救助</t>
    </r>
  </si>
  <si>
    <r>
      <t xml:space="preserve">             </t>
    </r>
    <r>
      <rPr>
        <sz val="10"/>
        <color indexed="10"/>
        <rFont val="宋体"/>
        <family val="0"/>
      </rPr>
      <t>（</t>
    </r>
    <r>
      <rPr>
        <sz val="10"/>
        <color indexed="10"/>
        <rFont val="Times New Roman"/>
        <family val="1"/>
      </rPr>
      <t>2</t>
    </r>
    <r>
      <rPr>
        <sz val="10"/>
        <color indexed="10"/>
        <rFont val="宋体"/>
        <family val="0"/>
      </rPr>
      <t>）社救定补</t>
    </r>
  </si>
  <si>
    <r>
      <t xml:space="preserve">             </t>
    </r>
    <r>
      <rPr>
        <sz val="10"/>
        <color indexed="10"/>
        <rFont val="宋体"/>
        <family val="0"/>
      </rPr>
      <t>（</t>
    </r>
    <r>
      <rPr>
        <sz val="10"/>
        <color indexed="10"/>
        <rFont val="Times New Roman"/>
        <family val="1"/>
      </rPr>
      <t>3</t>
    </r>
    <r>
      <rPr>
        <sz val="10"/>
        <color indexed="10"/>
        <rFont val="宋体"/>
        <family val="0"/>
      </rPr>
      <t>）临时困难补助</t>
    </r>
  </si>
  <si>
    <t>（十）其它农村保障和就业支出</t>
  </si>
  <si>
    <t>（一）医疗卫生与计划生育管理事务</t>
  </si>
  <si>
    <t xml:space="preserve">    1、 计生联系员工资</t>
  </si>
  <si>
    <t xml:space="preserve">    2、计生宣传经费</t>
  </si>
  <si>
    <t xml:space="preserve">    3、计生“两非”打击经费</t>
  </si>
  <si>
    <t xml:space="preserve">    4、专访计生困难户口</t>
  </si>
  <si>
    <t xml:space="preserve">    5、国免检查费用</t>
  </si>
  <si>
    <t>（二）基层医疗卫生机构</t>
  </si>
  <si>
    <t>（三）医疗保障</t>
  </si>
  <si>
    <r>
      <t xml:space="preserve">          </t>
    </r>
    <r>
      <rPr>
        <sz val="10"/>
        <color indexed="10"/>
        <rFont val="宋体"/>
        <family val="0"/>
      </rPr>
      <t>新型农村合作医疗</t>
    </r>
  </si>
  <si>
    <t>镇负120元/人年,低保430元/人年</t>
  </si>
  <si>
    <t>（四）公共卫生</t>
  </si>
  <si>
    <t xml:space="preserve">    1、义务献血</t>
  </si>
  <si>
    <t xml:space="preserve">    2、公共卫生宣传</t>
  </si>
  <si>
    <t xml:space="preserve">    3、病媒体防制</t>
  </si>
  <si>
    <t xml:space="preserve">    4、爱国卫生运动经费</t>
  </si>
  <si>
    <t>（一）污染防治</t>
  </si>
  <si>
    <r>
      <t xml:space="preserve">        1</t>
    </r>
    <r>
      <rPr>
        <sz val="10"/>
        <rFont val="宋体"/>
        <family val="0"/>
      </rPr>
      <t>、水体</t>
    </r>
  </si>
  <si>
    <t>　　⑴污染防治</t>
  </si>
  <si>
    <t xml:space="preserve">     ①石塘镇解放河污水管网修复工程</t>
  </si>
  <si>
    <t>（二）自然生态保护</t>
  </si>
  <si>
    <r>
      <t xml:space="preserve">        1</t>
    </r>
    <r>
      <rPr>
        <sz val="10"/>
        <color indexed="8"/>
        <rFont val="宋体"/>
        <family val="0"/>
      </rPr>
      <t>、农村环境保护</t>
    </r>
  </si>
  <si>
    <r>
      <t xml:space="preserve">           (1)</t>
    </r>
    <r>
      <rPr>
        <sz val="10"/>
        <color indexed="8"/>
        <rFont val="宋体"/>
        <family val="0"/>
      </rPr>
      <t>小城镇综合整治</t>
    </r>
  </si>
  <si>
    <t>市最高补80%</t>
  </si>
  <si>
    <t xml:space="preserve">      ①石塘镇隧道照明及两侧改造工程</t>
  </si>
  <si>
    <t xml:space="preserve">      ②石塘镇金沙滩公共厕所工程</t>
  </si>
  <si>
    <t xml:space="preserve">      ③钓浜龙门口停车场公共厕所工程</t>
  </si>
  <si>
    <t xml:space="preserve">      ④上箬路.上钓路.基海路.等通讯管道工程(一阶段设计)</t>
  </si>
  <si>
    <t xml:space="preserve">      ⑤石塘镇盐南公共厕所工程</t>
  </si>
  <si>
    <t xml:space="preserve">      ⑥石塘镇老电影院公共厕所工程</t>
  </si>
  <si>
    <r>
      <t xml:space="preserve">              </t>
    </r>
    <r>
      <rPr>
        <sz val="10"/>
        <color indexed="10"/>
        <rFont val="宋体"/>
        <family val="0"/>
      </rPr>
      <t>⑦</t>
    </r>
    <r>
      <rPr>
        <sz val="10"/>
        <color indexed="10"/>
        <rFont val="Times New Roman"/>
        <family val="1"/>
      </rPr>
      <t xml:space="preserve">  </t>
    </r>
    <r>
      <rPr>
        <sz val="10"/>
        <color indexed="10"/>
        <rFont val="宋体"/>
        <family val="0"/>
      </rPr>
      <t>石塘老街景观改造和提升设计</t>
    </r>
  </si>
  <si>
    <t xml:space="preserve">       ⑧上马工业区上齐路西延总管安装工装工程</t>
  </si>
  <si>
    <t>17年市已补</t>
  </si>
  <si>
    <t xml:space="preserve">       ⑨S324林石线拓宽改造工程及监理</t>
  </si>
  <si>
    <t>17年已拨860万</t>
  </si>
  <si>
    <t xml:space="preserve">       ⑩镇级污水管网盐北.后沙.金星延伸管道工程</t>
  </si>
  <si>
    <t xml:space="preserve">       ⑾石塘镇苍岙盐场开发区域盛最阳路建设工程</t>
  </si>
  <si>
    <t xml:space="preserve">       ⑿石塘镇综合交通规划设计</t>
  </si>
  <si>
    <r>
      <t xml:space="preserve">      ⒀上箬线</t>
    </r>
    <r>
      <rPr>
        <sz val="10"/>
        <rFont val="Times New Roman"/>
        <family val="1"/>
      </rPr>
      <t>.</t>
    </r>
    <r>
      <rPr>
        <sz val="10"/>
        <rFont val="宋体"/>
        <family val="0"/>
      </rPr>
      <t>林石线.上钓线道路改造提升工程</t>
    </r>
  </si>
  <si>
    <t xml:space="preserve">      ⒁上马工业区公共厕所新建</t>
  </si>
  <si>
    <t xml:space="preserve">      ⒂村庄环境综合整治</t>
  </si>
  <si>
    <t xml:space="preserve">      ⒃规划整治区内交通设施建设工程</t>
  </si>
  <si>
    <t xml:space="preserve">      ⒄东海大道标志标线及护栏工程</t>
  </si>
  <si>
    <t xml:space="preserve">      ⒅入镇口标志标线工程</t>
  </si>
  <si>
    <t xml:space="preserve">      ⒆金星村停车场</t>
  </si>
  <si>
    <t xml:space="preserve">       二岙停车场(金沙滩入口)</t>
  </si>
  <si>
    <t xml:space="preserve">       原腾龙冷冻厂拆后利用项目停车场</t>
  </si>
  <si>
    <t xml:space="preserve">       镇集散中心停车场</t>
  </si>
  <si>
    <t xml:space="preserve">       基海路、上箬路、上钓路弱电地埋工程</t>
  </si>
  <si>
    <t xml:space="preserve">       解放河建成区段漫步道改造提升工程</t>
  </si>
  <si>
    <t xml:space="preserve">       杨仁中心公园</t>
  </si>
  <si>
    <t xml:space="preserve">       吉祥石塘农业休闲项目</t>
  </si>
  <si>
    <t xml:space="preserve">       基海路改造提升工程</t>
  </si>
  <si>
    <t xml:space="preserve">       箬山街区街景提升工程</t>
  </si>
  <si>
    <t xml:space="preserve">       金星街区街景提升工程</t>
  </si>
  <si>
    <t xml:space="preserve">       曙光大道街景提升工程</t>
  </si>
  <si>
    <t xml:space="preserve">       入镇口沿线立面改造提升工程</t>
  </si>
  <si>
    <t xml:space="preserve">       七彩小岛项目及监理</t>
  </si>
  <si>
    <t xml:space="preserve">       石塘镇三四五岙停车场工程</t>
  </si>
  <si>
    <r>
      <t xml:space="preserve">                </t>
    </r>
    <r>
      <rPr>
        <sz val="10"/>
        <color indexed="10"/>
        <rFont val="宋体"/>
        <family val="0"/>
      </rPr>
      <t>里西停车场</t>
    </r>
  </si>
  <si>
    <r>
      <t xml:space="preserve">               </t>
    </r>
    <r>
      <rPr>
        <sz val="10"/>
        <color indexed="10"/>
        <rFont val="宋体"/>
        <family val="0"/>
      </rPr>
      <t>二岙、三四五岙小区立面改造工程</t>
    </r>
  </si>
  <si>
    <r>
      <t xml:space="preserve">                </t>
    </r>
    <r>
      <rPr>
        <sz val="10"/>
        <color indexed="8"/>
        <rFont val="宋体"/>
        <family val="0"/>
      </rPr>
      <t>石塘老街改造提升工程</t>
    </r>
  </si>
  <si>
    <r>
      <t xml:space="preserve">                </t>
    </r>
    <r>
      <rPr>
        <sz val="10"/>
        <color indexed="10"/>
        <rFont val="宋体"/>
        <family val="0"/>
      </rPr>
      <t>石塘老街改造和提升规划</t>
    </r>
  </si>
  <si>
    <t>九、城乡社区事务支出</t>
  </si>
  <si>
    <r>
      <t xml:space="preserve"> (</t>
    </r>
    <r>
      <rPr>
        <sz val="10"/>
        <rFont val="宋体"/>
        <family val="0"/>
      </rPr>
      <t>一</t>
    </r>
    <r>
      <rPr>
        <sz val="10"/>
        <rFont val="Times New Roman"/>
        <family val="1"/>
      </rPr>
      <t xml:space="preserve">) </t>
    </r>
    <r>
      <rPr>
        <sz val="10"/>
        <rFont val="宋体"/>
        <family val="0"/>
      </rPr>
      <t>城乡社区管理事务</t>
    </r>
  </si>
  <si>
    <r>
      <t xml:space="preserve"> (</t>
    </r>
    <r>
      <rPr>
        <sz val="10"/>
        <rFont val="宋体"/>
        <family val="0"/>
      </rPr>
      <t>二</t>
    </r>
    <r>
      <rPr>
        <sz val="10"/>
        <rFont val="Times New Roman"/>
        <family val="1"/>
      </rPr>
      <t xml:space="preserve">) </t>
    </r>
    <r>
      <rPr>
        <sz val="10"/>
        <rFont val="宋体"/>
        <family val="0"/>
      </rPr>
      <t>城乡社区公共设施</t>
    </r>
  </si>
  <si>
    <r>
      <t xml:space="preserve">        1</t>
    </r>
    <r>
      <rPr>
        <sz val="10"/>
        <color indexed="10"/>
        <rFont val="宋体"/>
        <family val="0"/>
      </rPr>
      <t>、三岙村村庄规划设计工程</t>
    </r>
  </si>
  <si>
    <r>
      <t xml:space="preserve">        2</t>
    </r>
    <r>
      <rPr>
        <sz val="10"/>
        <color indexed="10"/>
        <rFont val="宋体"/>
        <family val="0"/>
      </rPr>
      <t>、车关村、新远景村村庄规划设计工程</t>
    </r>
  </si>
  <si>
    <r>
      <t xml:space="preserve">        3</t>
    </r>
    <r>
      <rPr>
        <sz val="10"/>
        <color indexed="10"/>
        <rFont val="宋体"/>
        <family val="0"/>
      </rPr>
      <t>、四岙村村庄规划设计工程</t>
    </r>
  </si>
  <si>
    <r>
      <t xml:space="preserve"> (</t>
    </r>
    <r>
      <rPr>
        <sz val="10"/>
        <color indexed="10"/>
        <rFont val="宋体"/>
        <family val="0"/>
      </rPr>
      <t>三</t>
    </r>
    <r>
      <rPr>
        <sz val="10"/>
        <color indexed="10"/>
        <rFont val="Times New Roman"/>
        <family val="1"/>
      </rPr>
      <t>)</t>
    </r>
    <r>
      <rPr>
        <sz val="10"/>
        <color indexed="10"/>
        <rFont val="宋体"/>
        <family val="0"/>
      </rPr>
      <t>城乡社区环境卫生</t>
    </r>
  </si>
  <si>
    <r>
      <t xml:space="preserve">        1</t>
    </r>
    <r>
      <rPr>
        <sz val="10"/>
        <color indexed="10"/>
        <rFont val="宋体"/>
        <family val="0"/>
      </rPr>
      <t>、村级环卫以奖代补</t>
    </r>
  </si>
  <si>
    <r>
      <t xml:space="preserve">        2</t>
    </r>
    <r>
      <rPr>
        <sz val="10"/>
        <color indexed="10"/>
        <rFont val="宋体"/>
        <family val="0"/>
      </rPr>
      <t>、环卫车辆维修</t>
    </r>
  </si>
  <si>
    <r>
      <t xml:space="preserve">        3</t>
    </r>
    <r>
      <rPr>
        <sz val="10"/>
        <color indexed="10"/>
        <rFont val="宋体"/>
        <family val="0"/>
      </rPr>
      <t>、环卫工人工资福利</t>
    </r>
  </si>
  <si>
    <t>含河道保洁</t>
  </si>
  <si>
    <r>
      <t xml:space="preserve">        4</t>
    </r>
    <r>
      <rPr>
        <sz val="10"/>
        <color indexed="10"/>
        <rFont val="宋体"/>
        <family val="0"/>
      </rPr>
      <t>、环卫车燃料费</t>
    </r>
  </si>
  <si>
    <r>
      <t xml:space="preserve">        5</t>
    </r>
    <r>
      <rPr>
        <sz val="10"/>
        <color indexed="10"/>
        <rFont val="宋体"/>
        <family val="0"/>
      </rPr>
      <t>、垃圾中转站水电费及维护</t>
    </r>
  </si>
  <si>
    <r>
      <t xml:space="preserve">        6</t>
    </r>
    <r>
      <rPr>
        <sz val="10"/>
        <color indexed="10"/>
        <rFont val="宋体"/>
        <family val="0"/>
      </rPr>
      <t>、环卫车设备添置</t>
    </r>
    <r>
      <rPr>
        <sz val="10"/>
        <color indexed="10"/>
        <rFont val="Times New Roman"/>
        <family val="1"/>
      </rPr>
      <t>(12</t>
    </r>
    <r>
      <rPr>
        <sz val="10"/>
        <color indexed="10"/>
        <rFont val="宋体"/>
        <family val="0"/>
      </rPr>
      <t>吨压缩车</t>
    </r>
    <r>
      <rPr>
        <sz val="10"/>
        <color indexed="10"/>
        <rFont val="Times New Roman"/>
        <family val="1"/>
      </rPr>
      <t>)</t>
    </r>
  </si>
  <si>
    <r>
      <t xml:space="preserve">        7</t>
    </r>
    <r>
      <rPr>
        <sz val="10"/>
        <color indexed="10"/>
        <rFont val="宋体"/>
        <family val="0"/>
      </rPr>
      <t>、村级环境整治垃圾收集点清理费</t>
    </r>
  </si>
  <si>
    <r>
      <t xml:space="preserve">        8</t>
    </r>
    <r>
      <rPr>
        <sz val="10"/>
        <color indexed="10"/>
        <rFont val="宋体"/>
        <family val="0"/>
      </rPr>
      <t>、环卫基地建设</t>
    </r>
  </si>
  <si>
    <r>
      <t xml:space="preserve">        9</t>
    </r>
    <r>
      <rPr>
        <sz val="10"/>
        <color indexed="10"/>
        <rFont val="宋体"/>
        <family val="0"/>
      </rPr>
      <t>、其他环卫设施、物资采购和突击清理费用</t>
    </r>
  </si>
  <si>
    <r>
      <t xml:space="preserve"> (</t>
    </r>
    <r>
      <rPr>
        <sz val="10"/>
        <rFont val="宋体"/>
        <family val="0"/>
      </rPr>
      <t>四</t>
    </r>
    <r>
      <rPr>
        <sz val="10"/>
        <rFont val="Times New Roman"/>
        <family val="1"/>
      </rPr>
      <t xml:space="preserve">) </t>
    </r>
    <r>
      <rPr>
        <sz val="10"/>
        <rFont val="宋体"/>
        <family val="0"/>
      </rPr>
      <t>国有土地使用权出让收入安排的支出</t>
    </r>
  </si>
  <si>
    <r>
      <t xml:space="preserve">        1</t>
    </r>
    <r>
      <rPr>
        <sz val="10"/>
        <color indexed="10"/>
        <rFont val="宋体"/>
        <family val="0"/>
      </rPr>
      <t>、</t>
    </r>
    <r>
      <rPr>
        <sz val="10"/>
        <color indexed="10"/>
        <rFont val="Times New Roman"/>
        <family val="1"/>
      </rPr>
      <t xml:space="preserve"> </t>
    </r>
    <r>
      <rPr>
        <sz val="10"/>
        <color indexed="10"/>
        <rFont val="宋体"/>
        <family val="0"/>
      </rPr>
      <t>征地和拆迁补偿支出</t>
    </r>
  </si>
  <si>
    <t>苍岙盐场盐民补偿费</t>
  </si>
  <si>
    <r>
      <t xml:space="preserve">        2</t>
    </r>
    <r>
      <rPr>
        <sz val="8"/>
        <rFont val="宋体"/>
        <family val="0"/>
      </rPr>
      <t>、其他国有土地使用权出让收入安排的支出</t>
    </r>
  </si>
  <si>
    <r>
      <t xml:space="preserve">          </t>
    </r>
    <r>
      <rPr>
        <sz val="10"/>
        <color indexed="10"/>
        <rFont val="宋体"/>
        <family val="0"/>
      </rPr>
      <t>（</t>
    </r>
    <r>
      <rPr>
        <sz val="10"/>
        <color indexed="10"/>
        <rFont val="Times New Roman"/>
        <family val="1"/>
      </rPr>
      <t>1</t>
    </r>
    <r>
      <rPr>
        <sz val="10"/>
        <color indexed="10"/>
        <rFont val="宋体"/>
        <family val="0"/>
      </rPr>
      <t>）</t>
    </r>
    <r>
      <rPr>
        <sz val="10"/>
        <color indexed="10"/>
        <rFont val="Times New Roman"/>
        <family val="1"/>
      </rPr>
      <t>2017</t>
    </r>
    <r>
      <rPr>
        <sz val="10"/>
        <color indexed="10"/>
        <rFont val="宋体"/>
        <family val="0"/>
      </rPr>
      <t>年石塘镇治堵工程(上齐路</t>
    </r>
    <r>
      <rPr>
        <sz val="10"/>
        <color indexed="10"/>
        <rFont val="Times New Roman"/>
        <family val="1"/>
      </rPr>
      <t>--</t>
    </r>
    <r>
      <rPr>
        <sz val="10"/>
        <color indexed="10"/>
        <rFont val="宋体"/>
        <family val="0"/>
      </rPr>
      <t>滨海大道)</t>
    </r>
  </si>
  <si>
    <r>
      <t xml:space="preserve">          </t>
    </r>
    <r>
      <rPr>
        <sz val="9"/>
        <color indexed="10"/>
        <rFont val="宋体"/>
        <family val="0"/>
      </rPr>
      <t>（</t>
    </r>
    <r>
      <rPr>
        <sz val="9"/>
        <color indexed="10"/>
        <rFont val="Times New Roman"/>
        <family val="1"/>
      </rPr>
      <t>2</t>
    </r>
    <r>
      <rPr>
        <sz val="9"/>
        <color indexed="10"/>
        <rFont val="宋体"/>
        <family val="0"/>
      </rPr>
      <t>）石塘镇前进村道路边坡地质灾害治理工程</t>
    </r>
  </si>
  <si>
    <r>
      <t xml:space="preserve">          </t>
    </r>
    <r>
      <rPr>
        <sz val="10"/>
        <color indexed="10"/>
        <rFont val="宋体"/>
        <family val="0"/>
      </rPr>
      <t>（</t>
    </r>
    <r>
      <rPr>
        <sz val="10"/>
        <color indexed="10"/>
        <rFont val="Times New Roman"/>
        <family val="1"/>
      </rPr>
      <t>3</t>
    </r>
    <r>
      <rPr>
        <sz val="10"/>
        <color indexed="10"/>
        <rFont val="宋体"/>
        <family val="0"/>
      </rPr>
      <t>）花岙村</t>
    </r>
    <r>
      <rPr>
        <sz val="10"/>
        <color indexed="10"/>
        <rFont val="Times New Roman"/>
        <family val="1"/>
      </rPr>
      <t>85.87</t>
    </r>
    <r>
      <rPr>
        <sz val="10"/>
        <color indexed="10"/>
        <rFont val="宋体"/>
        <family val="0"/>
      </rPr>
      <t>号村民房后边坡地质灾害治理工程</t>
    </r>
  </si>
  <si>
    <r>
      <t xml:space="preserve">            (4) </t>
    </r>
    <r>
      <rPr>
        <sz val="9"/>
        <color indexed="10"/>
        <rFont val="宋体"/>
        <family val="0"/>
      </rPr>
      <t>桂岙村边坡质灾害治理工程</t>
    </r>
  </si>
  <si>
    <t>列入81省道</t>
  </si>
  <si>
    <r>
      <t xml:space="preserve">            (5) </t>
    </r>
    <r>
      <rPr>
        <sz val="10"/>
        <color indexed="10"/>
        <rFont val="宋体"/>
        <family val="0"/>
      </rPr>
      <t>小沙头村联谊广场北侧边坡地质灾害治理工程</t>
    </r>
  </si>
  <si>
    <r>
      <t xml:space="preserve">            (6) </t>
    </r>
    <r>
      <rPr>
        <sz val="10"/>
        <color indexed="10"/>
        <rFont val="宋体"/>
        <family val="0"/>
      </rPr>
      <t>红岩村道路边坡地质灾害治理工程</t>
    </r>
  </si>
  <si>
    <r>
      <t xml:space="preserve">            (7) </t>
    </r>
    <r>
      <rPr>
        <sz val="9"/>
        <color indexed="10"/>
        <rFont val="宋体"/>
        <family val="0"/>
      </rPr>
      <t>海洋村村民房后边坡地质灾害治理工程</t>
    </r>
  </si>
  <si>
    <r>
      <t xml:space="preserve">            (8)</t>
    </r>
    <r>
      <rPr>
        <sz val="9"/>
        <color indexed="10"/>
        <rFont val="宋体"/>
        <family val="0"/>
      </rPr>
      <t>借款利息</t>
    </r>
  </si>
  <si>
    <r>
      <t xml:space="preserve">            (9)''</t>
    </r>
    <r>
      <rPr>
        <sz val="9"/>
        <color indexed="10"/>
        <rFont val="宋体"/>
        <family val="0"/>
      </rPr>
      <t>三改一拆</t>
    </r>
    <r>
      <rPr>
        <sz val="9"/>
        <color indexed="10"/>
        <rFont val="Times New Roman"/>
        <family val="1"/>
      </rPr>
      <t>"</t>
    </r>
    <r>
      <rPr>
        <sz val="9"/>
        <color indexed="10"/>
        <rFont val="宋体"/>
        <family val="0"/>
      </rPr>
      <t>费用</t>
    </r>
  </si>
  <si>
    <t>十、农林水事务支出</t>
  </si>
  <si>
    <r>
      <t>（一）</t>
    </r>
    <r>
      <rPr>
        <sz val="10"/>
        <rFont val="宋体"/>
        <family val="0"/>
      </rPr>
      <t>农业</t>
    </r>
  </si>
  <si>
    <r>
      <t xml:space="preserve">            1</t>
    </r>
    <r>
      <rPr>
        <sz val="10"/>
        <color indexed="10"/>
        <rFont val="宋体"/>
        <family val="0"/>
      </rPr>
      <t>、畜牧防疫及整治经费</t>
    </r>
  </si>
  <si>
    <r>
      <t xml:space="preserve">            2</t>
    </r>
    <r>
      <rPr>
        <sz val="10"/>
        <color indexed="10"/>
        <rFont val="宋体"/>
        <family val="0"/>
      </rPr>
      <t>、温岭市中心渔港港区海洋垃圾清理外包服务项目</t>
    </r>
  </si>
  <si>
    <r>
      <t xml:space="preserve">            3</t>
    </r>
    <r>
      <rPr>
        <sz val="10"/>
        <color indexed="10"/>
        <rFont val="宋体"/>
        <family val="0"/>
      </rPr>
      <t>、渔业报表补贴、农民信箱管理等</t>
    </r>
  </si>
  <si>
    <r>
      <t xml:space="preserve">            4</t>
    </r>
    <r>
      <rPr>
        <sz val="10"/>
        <color indexed="10"/>
        <rFont val="宋体"/>
        <family val="0"/>
      </rPr>
      <t>、村级渔业码头安全防护设施加固工程</t>
    </r>
  </si>
  <si>
    <r>
      <t xml:space="preserve">            5</t>
    </r>
    <r>
      <rPr>
        <sz val="10"/>
        <color indexed="10"/>
        <rFont val="宋体"/>
        <family val="0"/>
      </rPr>
      <t>、石塘镇渔业管理综合服务中心暨石塘边防派出所附属房维修改造工程</t>
    </r>
  </si>
  <si>
    <r>
      <t xml:space="preserve">            6</t>
    </r>
    <r>
      <rPr>
        <sz val="10"/>
        <color indexed="10"/>
        <rFont val="宋体"/>
        <family val="0"/>
      </rPr>
      <t>、码头修复补助</t>
    </r>
  </si>
  <si>
    <r>
      <t>（二）</t>
    </r>
    <r>
      <rPr>
        <sz val="10"/>
        <rFont val="宋体"/>
        <family val="0"/>
      </rPr>
      <t>林业</t>
    </r>
  </si>
  <si>
    <r>
      <t xml:space="preserve">     </t>
    </r>
    <r>
      <rPr>
        <sz val="10"/>
        <color indexed="10"/>
        <rFont val="宋体"/>
        <family val="0"/>
      </rPr>
      <t>1</t>
    </r>
    <r>
      <rPr>
        <sz val="10"/>
        <color indexed="10"/>
        <rFont val="宋体"/>
        <family val="0"/>
      </rPr>
      <t>、森林防火</t>
    </r>
  </si>
  <si>
    <r>
      <t xml:space="preserve">     </t>
    </r>
    <r>
      <rPr>
        <sz val="10"/>
        <color indexed="10"/>
        <rFont val="宋体"/>
        <family val="0"/>
      </rPr>
      <t>2</t>
    </r>
    <r>
      <rPr>
        <sz val="10"/>
        <color indexed="10"/>
        <rFont val="宋体"/>
        <family val="0"/>
      </rPr>
      <t>、松林线虫病防治</t>
    </r>
  </si>
  <si>
    <r>
      <t xml:space="preserve">     </t>
    </r>
    <r>
      <rPr>
        <sz val="10"/>
        <color indexed="10"/>
        <rFont val="宋体"/>
        <family val="0"/>
      </rPr>
      <t>3</t>
    </r>
    <r>
      <rPr>
        <sz val="10"/>
        <color indexed="10"/>
        <rFont val="宋体"/>
        <family val="0"/>
      </rPr>
      <t>、植物疫病防治</t>
    </r>
  </si>
  <si>
    <t>（三）水利</t>
  </si>
  <si>
    <r>
      <t xml:space="preserve">      1</t>
    </r>
    <r>
      <rPr>
        <sz val="10"/>
        <color indexed="10"/>
        <rFont val="宋体"/>
        <family val="0"/>
      </rPr>
      <t>、水库巡查员补贴</t>
    </r>
  </si>
  <si>
    <r>
      <t xml:space="preserve">      2</t>
    </r>
    <r>
      <rPr>
        <sz val="10"/>
        <color indexed="10"/>
        <rFont val="宋体"/>
        <family val="0"/>
      </rPr>
      <t>、解放河清淤工程</t>
    </r>
  </si>
  <si>
    <r>
      <t xml:space="preserve">      3</t>
    </r>
    <r>
      <rPr>
        <sz val="10"/>
        <color indexed="10"/>
        <rFont val="宋体"/>
        <family val="0"/>
      </rPr>
      <t>、海塘管理所</t>
    </r>
  </si>
  <si>
    <r>
      <t xml:space="preserve">          </t>
    </r>
    <r>
      <rPr>
        <sz val="10"/>
        <color indexed="10"/>
        <rFont val="宋体"/>
        <family val="0"/>
      </rPr>
      <t>（</t>
    </r>
    <r>
      <rPr>
        <sz val="10"/>
        <color indexed="10"/>
        <rFont val="Times New Roman"/>
        <family val="1"/>
      </rPr>
      <t>1</t>
    </r>
    <r>
      <rPr>
        <sz val="10"/>
        <color indexed="10"/>
        <rFont val="宋体"/>
        <family val="0"/>
      </rPr>
      <t>）海塘保险</t>
    </r>
  </si>
  <si>
    <r>
      <t xml:space="preserve">          </t>
    </r>
    <r>
      <rPr>
        <sz val="10"/>
        <color indexed="10"/>
        <rFont val="宋体"/>
        <family val="0"/>
      </rPr>
      <t>（</t>
    </r>
    <r>
      <rPr>
        <sz val="10"/>
        <color indexed="10"/>
        <rFont val="Times New Roman"/>
        <family val="1"/>
      </rPr>
      <t>2</t>
    </r>
    <r>
      <rPr>
        <sz val="10"/>
        <color indexed="10"/>
        <rFont val="宋体"/>
        <family val="0"/>
      </rPr>
      <t>）海塘养护</t>
    </r>
  </si>
  <si>
    <r>
      <t xml:space="preserve">          </t>
    </r>
    <r>
      <rPr>
        <sz val="10"/>
        <color indexed="10"/>
        <rFont val="宋体"/>
        <family val="0"/>
      </rPr>
      <t>（</t>
    </r>
    <r>
      <rPr>
        <sz val="10"/>
        <color indexed="10"/>
        <rFont val="Times New Roman"/>
        <family val="1"/>
      </rPr>
      <t>3</t>
    </r>
    <r>
      <rPr>
        <sz val="10"/>
        <color indexed="10"/>
        <rFont val="宋体"/>
        <family val="0"/>
      </rPr>
      <t>）涵闸维修</t>
    </r>
  </si>
  <si>
    <r>
      <t xml:space="preserve">      4</t>
    </r>
    <r>
      <rPr>
        <sz val="10"/>
        <color indexed="10"/>
        <rFont val="宋体"/>
        <family val="0"/>
      </rPr>
      <t>、解放河金星段沟渠改涵管</t>
    </r>
  </si>
  <si>
    <r>
      <t xml:space="preserve">      5</t>
    </r>
    <r>
      <rPr>
        <sz val="10"/>
        <color indexed="10"/>
        <rFont val="宋体"/>
        <family val="0"/>
      </rPr>
      <t>、石塘镇南沙河两岸绿化与游步道工程</t>
    </r>
  </si>
  <si>
    <r>
      <t xml:space="preserve">      6</t>
    </r>
    <r>
      <rPr>
        <sz val="10"/>
        <color indexed="10"/>
        <rFont val="宋体"/>
        <family val="0"/>
      </rPr>
      <t>、石塘镇松南水系规划调整报告</t>
    </r>
  </si>
  <si>
    <r>
      <t xml:space="preserve">      7</t>
    </r>
    <r>
      <rPr>
        <sz val="10"/>
        <color indexed="10"/>
        <rFont val="宋体"/>
        <family val="0"/>
      </rPr>
      <t>、石塘镇下屿横河南岸绿化工程</t>
    </r>
  </si>
  <si>
    <r>
      <t xml:space="preserve">      8</t>
    </r>
    <r>
      <rPr>
        <sz val="10"/>
        <color indexed="10"/>
        <rFont val="宋体"/>
        <family val="0"/>
      </rPr>
      <t>、解放河河道护底工程</t>
    </r>
  </si>
  <si>
    <r>
      <t xml:space="preserve">      9</t>
    </r>
    <r>
      <rPr>
        <sz val="10"/>
        <color indexed="10"/>
        <rFont val="宋体"/>
        <family val="0"/>
      </rPr>
      <t>、解放河桥桥梁修复工程</t>
    </r>
  </si>
  <si>
    <r>
      <t xml:space="preserve">      10</t>
    </r>
    <r>
      <rPr>
        <sz val="10"/>
        <color indexed="10"/>
        <rFont val="宋体"/>
        <family val="0"/>
      </rPr>
      <t>、解放河两岸整治工程</t>
    </r>
  </si>
  <si>
    <r>
      <t xml:space="preserve">     </t>
    </r>
    <r>
      <rPr>
        <sz val="10"/>
        <color indexed="8"/>
        <rFont val="Times New Roman"/>
        <family val="1"/>
      </rPr>
      <t xml:space="preserve"> 1</t>
    </r>
    <r>
      <rPr>
        <sz val="10"/>
        <color indexed="8"/>
        <rFont val="Times New Roman"/>
        <family val="1"/>
      </rPr>
      <t>1</t>
    </r>
    <r>
      <rPr>
        <sz val="10"/>
        <color indexed="8"/>
        <rFont val="宋体"/>
        <family val="0"/>
      </rPr>
      <t>、</t>
    </r>
    <r>
      <rPr>
        <sz val="10"/>
        <color indexed="8"/>
        <rFont val="Times New Roman"/>
        <family val="1"/>
      </rPr>
      <t xml:space="preserve"> “</t>
    </r>
    <r>
      <rPr>
        <sz val="10"/>
        <color indexed="8"/>
        <rFont val="宋体"/>
        <family val="0"/>
      </rPr>
      <t>五水共治”</t>
    </r>
  </si>
  <si>
    <t>18年度支付90%</t>
  </si>
  <si>
    <r>
      <t xml:space="preserve">           </t>
    </r>
    <r>
      <rPr>
        <sz val="10"/>
        <color indexed="10"/>
        <rFont val="宋体"/>
        <family val="0"/>
      </rPr>
      <t>（</t>
    </r>
    <r>
      <rPr>
        <sz val="10"/>
        <color indexed="10"/>
        <rFont val="Times New Roman"/>
        <family val="1"/>
      </rPr>
      <t>1</t>
    </r>
    <r>
      <rPr>
        <sz val="10"/>
        <color indexed="10"/>
        <rFont val="宋体"/>
        <family val="0"/>
      </rPr>
      <t>）</t>
    </r>
    <r>
      <rPr>
        <sz val="10"/>
        <color indexed="10"/>
        <rFont val="Times New Roman"/>
        <family val="1"/>
      </rPr>
      <t>2014</t>
    </r>
    <r>
      <rPr>
        <sz val="10"/>
        <color indexed="10"/>
        <rFont val="宋体"/>
        <family val="0"/>
      </rPr>
      <t>年度高岩村农村生活污水处理工程</t>
    </r>
  </si>
  <si>
    <r>
      <t xml:space="preserve">           </t>
    </r>
    <r>
      <rPr>
        <sz val="10"/>
        <color indexed="10"/>
        <rFont val="宋体"/>
        <family val="0"/>
      </rPr>
      <t>（</t>
    </r>
    <r>
      <rPr>
        <sz val="10"/>
        <color indexed="10"/>
        <rFont val="Times New Roman"/>
        <family val="1"/>
      </rPr>
      <t>2</t>
    </r>
    <r>
      <rPr>
        <sz val="10"/>
        <color indexed="10"/>
        <rFont val="宋体"/>
        <family val="0"/>
      </rPr>
      <t>）</t>
    </r>
    <r>
      <rPr>
        <sz val="10"/>
        <color indexed="10"/>
        <rFont val="Times New Roman"/>
        <family val="1"/>
      </rPr>
      <t>2014</t>
    </r>
    <r>
      <rPr>
        <sz val="10"/>
        <color indexed="10"/>
        <rFont val="宋体"/>
        <family val="0"/>
      </rPr>
      <t>年度四岙村农村生活污水处理工程</t>
    </r>
  </si>
  <si>
    <r>
      <t xml:space="preserve">           </t>
    </r>
    <r>
      <rPr>
        <sz val="10"/>
        <color indexed="10"/>
        <rFont val="宋体"/>
        <family val="0"/>
      </rPr>
      <t>（</t>
    </r>
    <r>
      <rPr>
        <sz val="10"/>
        <color indexed="10"/>
        <rFont val="Times New Roman"/>
        <family val="1"/>
      </rPr>
      <t>3</t>
    </r>
    <r>
      <rPr>
        <sz val="10"/>
        <color indexed="10"/>
        <rFont val="宋体"/>
        <family val="0"/>
      </rPr>
      <t>）</t>
    </r>
    <r>
      <rPr>
        <sz val="10"/>
        <color indexed="10"/>
        <rFont val="Times New Roman"/>
        <family val="1"/>
      </rPr>
      <t>2014</t>
    </r>
    <r>
      <rPr>
        <sz val="10"/>
        <color indexed="10"/>
        <rFont val="宋体"/>
        <family val="0"/>
      </rPr>
      <t>年度五岙村农村生活污水处理工程</t>
    </r>
  </si>
  <si>
    <r>
      <t xml:space="preserve">           </t>
    </r>
    <r>
      <rPr>
        <sz val="10"/>
        <color indexed="10"/>
        <rFont val="宋体"/>
        <family val="0"/>
      </rPr>
      <t>（</t>
    </r>
    <r>
      <rPr>
        <sz val="10"/>
        <color indexed="10"/>
        <rFont val="Times New Roman"/>
        <family val="1"/>
      </rPr>
      <t>4</t>
    </r>
    <r>
      <rPr>
        <sz val="10"/>
        <color indexed="10"/>
        <rFont val="宋体"/>
        <family val="0"/>
      </rPr>
      <t>）</t>
    </r>
    <r>
      <rPr>
        <sz val="10"/>
        <color indexed="10"/>
        <rFont val="Times New Roman"/>
        <family val="1"/>
      </rPr>
      <t>2014</t>
    </r>
    <r>
      <rPr>
        <sz val="10"/>
        <color indexed="10"/>
        <rFont val="宋体"/>
        <family val="0"/>
      </rPr>
      <t>年度车关.远景村农村生活污水处理工程</t>
    </r>
  </si>
  <si>
    <r>
      <t xml:space="preserve">           </t>
    </r>
    <r>
      <rPr>
        <sz val="10"/>
        <color indexed="10"/>
        <rFont val="宋体"/>
        <family val="0"/>
      </rPr>
      <t>（</t>
    </r>
    <r>
      <rPr>
        <sz val="10"/>
        <color indexed="10"/>
        <rFont val="Times New Roman"/>
        <family val="1"/>
      </rPr>
      <t>5</t>
    </r>
    <r>
      <rPr>
        <sz val="10"/>
        <color indexed="10"/>
        <rFont val="宋体"/>
        <family val="0"/>
      </rPr>
      <t>）</t>
    </r>
    <r>
      <rPr>
        <sz val="10"/>
        <color indexed="10"/>
        <rFont val="Times New Roman"/>
        <family val="1"/>
      </rPr>
      <t xml:space="preserve"> </t>
    </r>
    <r>
      <rPr>
        <sz val="10"/>
        <color indexed="10"/>
        <rFont val="宋体"/>
        <family val="0"/>
      </rPr>
      <t>高山供水工程无负压设备</t>
    </r>
  </si>
  <si>
    <r>
      <t xml:space="preserve">             (6)2014</t>
    </r>
    <r>
      <rPr>
        <sz val="10"/>
        <color indexed="10"/>
        <rFont val="宋体"/>
        <family val="0"/>
      </rPr>
      <t>年石塘镇前进中心等七村农村生活污水处理工程</t>
    </r>
  </si>
  <si>
    <r>
      <t xml:space="preserve">             (7)</t>
    </r>
    <r>
      <rPr>
        <sz val="10"/>
        <color indexed="10"/>
        <rFont val="宋体"/>
        <family val="0"/>
      </rPr>
      <t>2014年东山东湖等五村农村生活污水处理工程</t>
    </r>
  </si>
  <si>
    <r>
      <t xml:space="preserve">             (8)2014</t>
    </r>
    <r>
      <rPr>
        <sz val="10"/>
        <color indexed="10"/>
        <rFont val="宋体"/>
        <family val="0"/>
      </rPr>
      <t>年石塘镇沙头村生活污水处理(扩面)工程</t>
    </r>
  </si>
  <si>
    <r>
      <t xml:space="preserve">             (9)</t>
    </r>
    <r>
      <rPr>
        <sz val="10"/>
        <color indexed="10"/>
        <rFont val="宋体"/>
        <family val="0"/>
      </rPr>
      <t>石塘镇解放河节制闸工程</t>
    </r>
  </si>
  <si>
    <r>
      <t xml:space="preserve">             (10)</t>
    </r>
    <r>
      <rPr>
        <sz val="10"/>
        <color indexed="10"/>
        <rFont val="宋体"/>
        <family val="0"/>
      </rPr>
      <t>2015年度农村生活污水治理工程1-7标段(1标段:红岩、红星、高升）</t>
    </r>
  </si>
  <si>
    <r>
      <t xml:space="preserve">             (11)</t>
    </r>
    <r>
      <rPr>
        <sz val="10"/>
        <color indexed="10"/>
        <rFont val="宋体"/>
        <family val="0"/>
      </rPr>
      <t>石塘镇南通河南段工程</t>
    </r>
  </si>
  <si>
    <r>
      <t xml:space="preserve">            (12)2015</t>
    </r>
    <r>
      <rPr>
        <sz val="10"/>
        <color indexed="10"/>
        <rFont val="宋体"/>
        <family val="0"/>
      </rPr>
      <t>年度农村生活污水治理工程1-7标段(2标段:长征、长海）</t>
    </r>
  </si>
  <si>
    <r>
      <t xml:space="preserve">           (13)2015</t>
    </r>
    <r>
      <rPr>
        <sz val="10"/>
        <color indexed="10"/>
        <rFont val="宋体"/>
        <family val="0"/>
      </rPr>
      <t>年度农村生活污水治理工程1-7标段(3标段:里箬村)</t>
    </r>
  </si>
  <si>
    <r>
      <t xml:space="preserve">          (14)2015</t>
    </r>
    <r>
      <rPr>
        <sz val="10"/>
        <color indexed="10"/>
        <rFont val="宋体"/>
        <family val="0"/>
      </rPr>
      <t>年度农村生活污水治理工程1-7标段(4标段:三岙村)</t>
    </r>
  </si>
  <si>
    <r>
      <t xml:space="preserve">          (16)2015</t>
    </r>
    <r>
      <rPr>
        <sz val="10"/>
        <color indexed="10"/>
        <rFont val="宋体"/>
        <family val="0"/>
      </rPr>
      <t>年度农村生活污水治理工程1-7标段(5标段:小黄泥村)</t>
    </r>
  </si>
  <si>
    <r>
      <t xml:space="preserve">          (17)2015</t>
    </r>
    <r>
      <rPr>
        <sz val="10"/>
        <color indexed="10"/>
        <rFont val="宋体"/>
        <family val="0"/>
      </rPr>
      <t>年度农村生活污水治理工程1-7标段(6标段:流水坑村)</t>
    </r>
  </si>
  <si>
    <r>
      <t xml:space="preserve">          (18)2015</t>
    </r>
    <r>
      <rPr>
        <sz val="10"/>
        <color indexed="10"/>
        <rFont val="宋体"/>
        <family val="0"/>
      </rPr>
      <t>年度农村生活污水治理工程1-7标段(7标段:永红村)</t>
    </r>
  </si>
  <si>
    <r>
      <t xml:space="preserve">          (19)2015</t>
    </r>
    <r>
      <rPr>
        <sz val="10"/>
        <color indexed="10"/>
        <rFont val="宋体"/>
        <family val="0"/>
      </rPr>
      <t>年度红卫村农村生活污水治理工程</t>
    </r>
  </si>
  <si>
    <r>
      <t xml:space="preserve">          (20)2016</t>
    </r>
    <r>
      <rPr>
        <sz val="10"/>
        <color indexed="10"/>
        <rFont val="宋体"/>
        <family val="0"/>
      </rPr>
      <t/>
    </r>
    <r>
      <rPr>
        <sz val="10"/>
        <color indexed="10"/>
        <rFont val="宋体"/>
        <family val="0"/>
      </rPr>
      <t/>
    </r>
    <r>
      <rPr>
        <sz val="10"/>
        <color indexed="10"/>
        <rFont val="宋体"/>
        <family val="0"/>
      </rPr>
      <t>年度农村生活污水治理工程1-5标段(1标段:环海、海洋、粗沙头）</t>
    </r>
  </si>
  <si>
    <r>
      <t xml:space="preserve">          (21)2016</t>
    </r>
    <r>
      <rPr>
        <sz val="10"/>
        <color indexed="10"/>
        <rFont val="宋体"/>
        <family val="0"/>
      </rPr>
      <t>年度农村生活污水治理工程</t>
    </r>
    <r>
      <rPr>
        <sz val="10"/>
        <color indexed="10"/>
        <rFont val="Times New Roman"/>
        <family val="1"/>
      </rPr>
      <t>1-5</t>
    </r>
    <r>
      <rPr>
        <sz val="10"/>
        <color indexed="10"/>
        <rFont val="宋体"/>
        <family val="0"/>
      </rPr>
      <t>标段(2标段:红旗村)</t>
    </r>
  </si>
  <si>
    <r>
      <t xml:space="preserve">          (22)2016</t>
    </r>
    <r>
      <rPr>
        <sz val="10"/>
        <color indexed="10"/>
        <rFont val="宋体"/>
        <family val="0"/>
      </rPr>
      <t>年度农村生活污水治理工程</t>
    </r>
    <r>
      <rPr>
        <sz val="10"/>
        <color indexed="10"/>
        <rFont val="Times New Roman"/>
        <family val="1"/>
      </rPr>
      <t>1-5</t>
    </r>
    <r>
      <rPr>
        <sz val="10"/>
        <color indexed="10"/>
        <rFont val="宋体"/>
        <family val="0"/>
      </rPr>
      <t>标段(3标段:小沙头村)</t>
    </r>
  </si>
  <si>
    <r>
      <t xml:space="preserve">          (23)2016</t>
    </r>
    <r>
      <rPr>
        <sz val="10"/>
        <color indexed="10"/>
        <rFont val="宋体"/>
        <family val="0"/>
      </rPr>
      <t>年度农村生活污水治理工程</t>
    </r>
    <r>
      <rPr>
        <sz val="10"/>
        <color indexed="10"/>
        <rFont val="Times New Roman"/>
        <family val="1"/>
      </rPr>
      <t>1-5</t>
    </r>
    <r>
      <rPr>
        <sz val="10"/>
        <color indexed="10"/>
        <rFont val="宋体"/>
        <family val="0"/>
      </rPr>
      <t>标段(4标段:前红村)</t>
    </r>
  </si>
  <si>
    <r>
      <t xml:space="preserve">          (24)2016</t>
    </r>
    <r>
      <rPr>
        <sz val="10"/>
        <color indexed="10"/>
        <rFont val="宋体"/>
        <family val="0"/>
      </rPr>
      <t>年度农村生活污水治理工程</t>
    </r>
    <r>
      <rPr>
        <sz val="10"/>
        <color indexed="10"/>
        <rFont val="Times New Roman"/>
        <family val="1"/>
      </rPr>
      <t>1-5</t>
    </r>
    <r>
      <rPr>
        <sz val="10"/>
        <color indexed="10"/>
        <rFont val="宋体"/>
        <family val="0"/>
      </rPr>
      <t>标段(5标段:沙港村)</t>
    </r>
  </si>
  <si>
    <r>
      <t xml:space="preserve">          (25)(</t>
    </r>
    <r>
      <rPr>
        <sz val="10"/>
        <color indexed="10"/>
        <rFont val="宋体"/>
        <family val="0"/>
      </rPr>
      <t>花岙、水仙岙）</t>
    </r>
    <r>
      <rPr>
        <sz val="10"/>
        <color indexed="10"/>
        <rFont val="Times New Roman"/>
        <family val="1"/>
      </rPr>
      <t>2016</t>
    </r>
    <r>
      <rPr>
        <sz val="10"/>
        <color indexed="10"/>
        <rFont val="宋体"/>
        <family val="0"/>
      </rPr>
      <t>年度农村生活污水治理工程（管网部分）</t>
    </r>
  </si>
  <si>
    <r>
      <t xml:space="preserve">          (26)(</t>
    </r>
    <r>
      <rPr>
        <sz val="10"/>
        <color indexed="10"/>
        <rFont val="宋体"/>
        <family val="0"/>
      </rPr>
      <t>东兴、兴建）</t>
    </r>
    <r>
      <rPr>
        <sz val="10"/>
        <color indexed="10"/>
        <rFont val="Times New Roman"/>
        <family val="1"/>
      </rPr>
      <t>2016</t>
    </r>
    <r>
      <rPr>
        <sz val="10"/>
        <color indexed="10"/>
        <rFont val="宋体"/>
        <family val="0"/>
      </rPr>
      <t>年度农村生活污水治理工程（管网部分）</t>
    </r>
  </si>
  <si>
    <r>
      <t xml:space="preserve">          (27)</t>
    </r>
    <r>
      <rPr>
        <sz val="10"/>
        <color indexed="10"/>
        <rFont val="宋体"/>
        <family val="0"/>
      </rPr>
      <t>石塘镇2016年度农村生活污水处理项目技术服务合同</t>
    </r>
  </si>
  <si>
    <r>
      <t xml:space="preserve">          (28)</t>
    </r>
    <r>
      <rPr>
        <sz val="10"/>
        <color indexed="10"/>
        <rFont val="宋体"/>
        <family val="0"/>
      </rPr>
      <t>石塘镇农村生活污水治理设施运行维护项目</t>
    </r>
  </si>
  <si>
    <r>
      <t xml:space="preserve">          (29)</t>
    </r>
    <r>
      <rPr>
        <sz val="10"/>
        <color indexed="10"/>
        <rFont val="宋体"/>
        <family val="0"/>
      </rPr>
      <t>石塘镇</t>
    </r>
    <r>
      <rPr>
        <sz val="10"/>
        <color indexed="10"/>
        <rFont val="Times New Roman"/>
        <family val="1"/>
      </rPr>
      <t>2017</t>
    </r>
    <r>
      <rPr>
        <sz val="10"/>
        <color indexed="10"/>
        <rFont val="宋体"/>
        <family val="0"/>
      </rPr>
      <t>年(捕屿村)农村生活污水治理工程</t>
    </r>
  </si>
  <si>
    <r>
      <t xml:space="preserve">          (30)</t>
    </r>
    <r>
      <rPr>
        <sz val="10"/>
        <color indexed="10"/>
        <rFont val="宋体"/>
        <family val="0"/>
      </rPr>
      <t>石塘镇</t>
    </r>
    <r>
      <rPr>
        <sz val="10"/>
        <color indexed="10"/>
        <rFont val="Times New Roman"/>
        <family val="1"/>
      </rPr>
      <t>2017</t>
    </r>
    <r>
      <rPr>
        <sz val="10"/>
        <color indexed="10"/>
        <rFont val="宋体"/>
        <family val="0"/>
      </rPr>
      <t>年</t>
    </r>
    <r>
      <rPr>
        <sz val="10"/>
        <color indexed="10"/>
        <rFont val="Times New Roman"/>
        <family val="1"/>
      </rPr>
      <t>(</t>
    </r>
    <r>
      <rPr>
        <sz val="10"/>
        <color indexed="10"/>
        <rFont val="宋体"/>
        <family val="0"/>
      </rPr>
      <t>庆丰、桂岙村）农村生活污水治理工程</t>
    </r>
  </si>
  <si>
    <r>
      <t xml:space="preserve">          (31)</t>
    </r>
    <r>
      <rPr>
        <sz val="10"/>
        <color indexed="10"/>
        <rFont val="宋体"/>
        <family val="0"/>
      </rPr>
      <t>石塘镇农村生活污水治理工程(花岙、水仙岙村污水处理站200吨/天）</t>
    </r>
  </si>
  <si>
    <r>
      <t xml:space="preserve"> </t>
    </r>
    <r>
      <rPr>
        <sz val="10"/>
        <rFont val="宋体"/>
        <family val="0"/>
      </rPr>
      <t>（四）</t>
    </r>
    <r>
      <rPr>
        <sz val="10"/>
        <rFont val="宋体"/>
        <family val="0"/>
      </rPr>
      <t>农业综合开发</t>
    </r>
  </si>
  <si>
    <r>
      <t xml:space="preserve"> </t>
    </r>
    <r>
      <rPr>
        <sz val="10"/>
        <rFont val="宋体"/>
        <family val="0"/>
      </rPr>
      <t>（五）</t>
    </r>
    <r>
      <rPr>
        <sz val="10"/>
        <rFont val="宋体"/>
        <family val="0"/>
      </rPr>
      <t>农业综合改革</t>
    </r>
  </si>
  <si>
    <r>
      <t xml:space="preserve">           1</t>
    </r>
    <r>
      <rPr>
        <sz val="10"/>
        <color indexed="10"/>
        <rFont val="宋体"/>
        <family val="0"/>
      </rPr>
      <t>、村主要干部报酬</t>
    </r>
  </si>
  <si>
    <r>
      <t xml:space="preserve">           2</t>
    </r>
    <r>
      <rPr>
        <sz val="10"/>
        <color indexed="10"/>
        <rFont val="宋体"/>
        <family val="0"/>
      </rPr>
      <t>、离任的村主要干部报酬</t>
    </r>
  </si>
  <si>
    <r>
      <t xml:space="preserve">          3</t>
    </r>
    <r>
      <rPr>
        <sz val="10"/>
        <color indexed="10"/>
        <rFont val="宋体"/>
        <family val="0"/>
      </rPr>
      <t>、村级便民服务中心运行经费</t>
    </r>
  </si>
  <si>
    <r>
      <t xml:space="preserve"> </t>
    </r>
    <r>
      <rPr>
        <sz val="10"/>
        <rFont val="宋体"/>
        <family val="0"/>
      </rPr>
      <t>（六）</t>
    </r>
    <r>
      <rPr>
        <sz val="10"/>
        <rFont val="Times New Roman"/>
        <family val="1"/>
      </rPr>
      <t xml:space="preserve"> </t>
    </r>
    <r>
      <rPr>
        <sz val="10"/>
        <rFont val="宋体"/>
        <family val="0"/>
      </rPr>
      <t>其他农林水事务支出</t>
    </r>
  </si>
  <si>
    <r>
      <t xml:space="preserve">          1</t>
    </r>
    <r>
      <rPr>
        <sz val="10"/>
        <color indexed="10"/>
        <rFont val="宋体"/>
        <family val="0"/>
      </rPr>
      <t>、渔业安全生产综合管理试点经费</t>
    </r>
  </si>
  <si>
    <r>
      <t xml:space="preserve">          2</t>
    </r>
    <r>
      <rPr>
        <sz val="10"/>
        <color indexed="10"/>
        <rFont val="宋体"/>
        <family val="0"/>
      </rPr>
      <t>、工业区河道清淤</t>
    </r>
  </si>
  <si>
    <r>
      <t xml:space="preserve">          3</t>
    </r>
    <r>
      <rPr>
        <sz val="10"/>
        <color indexed="10"/>
        <rFont val="宋体"/>
        <family val="0"/>
      </rPr>
      <t>、石塘镇海域滩涂非法养殖设施清理工程</t>
    </r>
  </si>
  <si>
    <t>每株补10元</t>
  </si>
  <si>
    <r>
      <t xml:space="preserve">          4</t>
    </r>
    <r>
      <rPr>
        <sz val="10"/>
        <color indexed="10"/>
        <rFont val="宋体"/>
        <family val="0"/>
      </rPr>
      <t>、排淡河清淤</t>
    </r>
  </si>
  <si>
    <r>
      <t xml:space="preserve">         5</t>
    </r>
    <r>
      <rPr>
        <sz val="10"/>
        <color indexed="10"/>
        <rFont val="宋体"/>
        <family val="0"/>
      </rPr>
      <t>、薄弱村项目建设</t>
    </r>
    <r>
      <rPr>
        <sz val="10"/>
        <color indexed="10"/>
        <rFont val="Times New Roman"/>
        <family val="1"/>
      </rPr>
      <t>(5</t>
    </r>
    <r>
      <rPr>
        <sz val="10"/>
        <color indexed="10"/>
        <rFont val="宋体"/>
        <family val="0"/>
      </rPr>
      <t>个村</t>
    </r>
    <r>
      <rPr>
        <sz val="10"/>
        <color indexed="10"/>
        <rFont val="Times New Roman"/>
        <family val="1"/>
      </rPr>
      <t>)</t>
    </r>
  </si>
  <si>
    <r>
      <t xml:space="preserve">        6</t>
    </r>
    <r>
      <rPr>
        <sz val="10"/>
        <color indexed="10"/>
        <rFont val="宋体"/>
        <family val="0"/>
      </rPr>
      <t>、前红矿区钓浜渔港边坡治理</t>
    </r>
  </si>
  <si>
    <r>
      <t xml:space="preserve">    </t>
    </r>
    <r>
      <rPr>
        <sz val="10"/>
        <rFont val="宋体"/>
        <family val="0"/>
      </rPr>
      <t>公路水路运输</t>
    </r>
  </si>
  <si>
    <r>
      <t xml:space="preserve">    </t>
    </r>
    <r>
      <rPr>
        <sz val="10"/>
        <rFont val="宋体"/>
        <family val="0"/>
      </rPr>
      <t>其他交通运输支出</t>
    </r>
  </si>
  <si>
    <r>
      <t xml:space="preserve">        1</t>
    </r>
    <r>
      <rPr>
        <sz val="10"/>
        <color indexed="10"/>
        <rFont val="宋体"/>
        <family val="0"/>
      </rPr>
      <t>、路灯养护</t>
    </r>
  </si>
  <si>
    <r>
      <t xml:space="preserve">        2</t>
    </r>
    <r>
      <rPr>
        <sz val="10"/>
        <color indexed="10"/>
        <rFont val="宋体"/>
        <family val="0"/>
      </rPr>
      <t>、村邮站运行经费</t>
    </r>
  </si>
  <si>
    <r>
      <t xml:space="preserve">        3</t>
    </r>
    <r>
      <rPr>
        <sz val="10"/>
        <color indexed="10"/>
        <rFont val="宋体"/>
        <family val="0"/>
      </rPr>
      <t>、八一省道石塘段征地拆迁补偿安置</t>
    </r>
  </si>
  <si>
    <r>
      <t xml:space="preserve">        4</t>
    </r>
    <r>
      <rPr>
        <sz val="10"/>
        <color indexed="10"/>
        <rFont val="宋体"/>
        <family val="0"/>
      </rPr>
      <t>、八一省道石塘段拆迁补偿安置区块道路硬化及配套设施</t>
    </r>
  </si>
  <si>
    <r>
      <t xml:space="preserve">        5</t>
    </r>
    <r>
      <rPr>
        <sz val="10"/>
        <color indexed="10"/>
        <rFont val="宋体"/>
        <family val="0"/>
      </rPr>
      <t>、八一省道石塘段苍岙安置地</t>
    </r>
  </si>
  <si>
    <r>
      <t xml:space="preserve">      </t>
    </r>
    <r>
      <rPr>
        <sz val="9"/>
        <color indexed="10"/>
        <rFont val="Times New Roman"/>
        <family val="1"/>
      </rPr>
      <t xml:space="preserve"> 6</t>
    </r>
    <r>
      <rPr>
        <sz val="9"/>
        <color indexed="10"/>
        <rFont val="宋体"/>
        <family val="0"/>
      </rPr>
      <t>、道路交通安全隐患整治</t>
    </r>
    <r>
      <rPr>
        <sz val="9"/>
        <color indexed="10"/>
        <rFont val="Times New Roman"/>
        <family val="1"/>
      </rPr>
      <t>--</t>
    </r>
    <r>
      <rPr>
        <sz val="9"/>
        <color indexed="10"/>
        <rFont val="宋体"/>
        <family val="0"/>
      </rPr>
      <t>石塘镇隔离护栏工程</t>
    </r>
  </si>
  <si>
    <r>
      <t xml:space="preserve">        7</t>
    </r>
    <r>
      <rPr>
        <sz val="10"/>
        <color indexed="10"/>
        <rFont val="宋体"/>
        <family val="0"/>
      </rPr>
      <t>、石塘镇乡村道路隐患工程（乡村道标志标线标牌）</t>
    </r>
  </si>
  <si>
    <r>
      <t xml:space="preserve">        8</t>
    </r>
    <r>
      <rPr>
        <sz val="10"/>
        <color indexed="10"/>
        <rFont val="宋体"/>
        <family val="0"/>
      </rPr>
      <t>、道路板块修复工程</t>
    </r>
  </si>
  <si>
    <r>
      <t xml:space="preserve">        9</t>
    </r>
    <r>
      <rPr>
        <sz val="10"/>
        <color indexed="10"/>
        <rFont val="宋体"/>
        <family val="0"/>
      </rPr>
      <t>、工业区道路标志标线减速带提升改造</t>
    </r>
  </si>
  <si>
    <r>
      <t xml:space="preserve">       10</t>
    </r>
    <r>
      <rPr>
        <sz val="10"/>
        <color indexed="10"/>
        <rFont val="宋体"/>
        <family val="0"/>
      </rPr>
      <t>、公益性渡口</t>
    </r>
  </si>
  <si>
    <t>（一）安全生产监管</t>
  </si>
  <si>
    <t xml:space="preserve">    1、安全专项整治</t>
  </si>
  <si>
    <t xml:space="preserve">    2、安全宣传和执法设备添置</t>
  </si>
  <si>
    <r>
      <t>（二）</t>
    </r>
    <r>
      <rPr>
        <sz val="10"/>
        <rFont val="宋体"/>
        <family val="0"/>
      </rPr>
      <t>持中小企业发展和管理支出</t>
    </r>
  </si>
  <si>
    <r>
      <t xml:space="preserve">       1</t>
    </r>
    <r>
      <rPr>
        <sz val="10"/>
        <rFont val="宋体"/>
        <family val="0"/>
      </rPr>
      <t>、上马工业园区运行费用</t>
    </r>
  </si>
  <si>
    <r>
      <t xml:space="preserve">      </t>
    </r>
    <r>
      <rPr>
        <sz val="10"/>
        <color indexed="10"/>
        <rFont val="宋体"/>
        <family val="0"/>
      </rPr>
      <t>（</t>
    </r>
    <r>
      <rPr>
        <sz val="10"/>
        <color indexed="10"/>
        <rFont val="Times New Roman"/>
        <family val="1"/>
      </rPr>
      <t>1</t>
    </r>
    <r>
      <rPr>
        <sz val="10"/>
        <color indexed="10"/>
        <rFont val="宋体"/>
        <family val="0"/>
      </rPr>
      <t>）污水处理费</t>
    </r>
  </si>
  <si>
    <r>
      <t xml:space="preserve">      </t>
    </r>
    <r>
      <rPr>
        <sz val="10"/>
        <color indexed="10"/>
        <rFont val="宋体"/>
        <family val="0"/>
      </rPr>
      <t>（</t>
    </r>
    <r>
      <rPr>
        <sz val="10"/>
        <color indexed="10"/>
        <rFont val="Times New Roman"/>
        <family val="1"/>
      </rPr>
      <t>2</t>
    </r>
    <r>
      <rPr>
        <sz val="10"/>
        <color indexed="10"/>
        <rFont val="宋体"/>
        <family val="0"/>
      </rPr>
      <t>）路灯电费</t>
    </r>
  </si>
  <si>
    <r>
      <t xml:space="preserve">      </t>
    </r>
    <r>
      <rPr>
        <sz val="10"/>
        <color indexed="10"/>
        <rFont val="宋体"/>
        <family val="0"/>
      </rPr>
      <t>（</t>
    </r>
    <r>
      <rPr>
        <sz val="10"/>
        <color indexed="10"/>
        <rFont val="Times New Roman"/>
        <family val="1"/>
      </rPr>
      <t>3</t>
    </r>
    <r>
      <rPr>
        <sz val="10"/>
        <color indexed="10"/>
        <rFont val="宋体"/>
        <family val="0"/>
      </rPr>
      <t>）路灯损坏修理费</t>
    </r>
  </si>
  <si>
    <r>
      <t xml:space="preserve">      </t>
    </r>
    <r>
      <rPr>
        <sz val="10"/>
        <color indexed="10"/>
        <rFont val="宋体"/>
        <family val="0"/>
      </rPr>
      <t>（</t>
    </r>
    <r>
      <rPr>
        <sz val="10"/>
        <color indexed="10"/>
        <rFont val="Times New Roman"/>
        <family val="1"/>
      </rPr>
      <t>4</t>
    </r>
    <r>
      <rPr>
        <sz val="10"/>
        <color indexed="10"/>
        <rFont val="宋体"/>
        <family val="0"/>
      </rPr>
      <t>）水产冷冻企业污水一企一管排污工程</t>
    </r>
  </si>
  <si>
    <r>
      <t xml:space="preserve">      </t>
    </r>
    <r>
      <rPr>
        <sz val="10"/>
        <color indexed="10"/>
        <rFont val="宋体"/>
        <family val="0"/>
      </rPr>
      <t>（</t>
    </r>
    <r>
      <rPr>
        <sz val="10"/>
        <color indexed="10"/>
        <rFont val="Times New Roman"/>
        <family val="1"/>
      </rPr>
      <t>5</t>
    </r>
    <r>
      <rPr>
        <sz val="10"/>
        <color indexed="10"/>
        <rFont val="宋体"/>
        <family val="0"/>
      </rPr>
      <t>）工业区道路维修</t>
    </r>
  </si>
  <si>
    <r>
      <t xml:space="preserve">      </t>
    </r>
    <r>
      <rPr>
        <sz val="10"/>
        <color indexed="10"/>
        <rFont val="宋体"/>
        <family val="0"/>
      </rPr>
      <t>（</t>
    </r>
    <r>
      <rPr>
        <sz val="10"/>
        <color indexed="10"/>
        <rFont val="Times New Roman"/>
        <family val="1"/>
      </rPr>
      <t>6</t>
    </r>
    <r>
      <rPr>
        <sz val="10"/>
        <color indexed="10"/>
        <rFont val="宋体"/>
        <family val="0"/>
      </rPr>
      <t>）环境整治</t>
    </r>
  </si>
  <si>
    <r>
      <t xml:space="preserve">      </t>
    </r>
    <r>
      <rPr>
        <sz val="10"/>
        <color indexed="10"/>
        <rFont val="宋体"/>
        <family val="0"/>
      </rPr>
      <t>（</t>
    </r>
    <r>
      <rPr>
        <sz val="10"/>
        <color indexed="10"/>
        <rFont val="Times New Roman"/>
        <family val="1"/>
      </rPr>
      <t>7</t>
    </r>
    <r>
      <rPr>
        <sz val="10"/>
        <color indexed="10"/>
        <rFont val="宋体"/>
        <family val="0"/>
      </rPr>
      <t>）下坦路道路雨污水管网建设</t>
    </r>
  </si>
  <si>
    <r>
      <t xml:space="preserve">        (8)</t>
    </r>
    <r>
      <rPr>
        <sz val="9"/>
        <color indexed="10"/>
        <rFont val="宋体"/>
        <family val="0"/>
      </rPr>
      <t>污染源在线监测系统运维技术服务费</t>
    </r>
  </si>
  <si>
    <t>2019年付21.93万,2020年24.14万</t>
  </si>
  <si>
    <r>
      <t xml:space="preserve">        (9)</t>
    </r>
    <r>
      <rPr>
        <sz val="9"/>
        <color indexed="10"/>
        <rFont val="宋体"/>
        <family val="0"/>
      </rPr>
      <t>园区环保费用</t>
    </r>
  </si>
  <si>
    <r>
      <t xml:space="preserve">  </t>
    </r>
    <r>
      <rPr>
        <sz val="10"/>
        <rFont val="Times New Roman"/>
        <family val="1"/>
      </rPr>
      <t xml:space="preserve">   2</t>
    </r>
    <r>
      <rPr>
        <sz val="10"/>
        <rFont val="宋体"/>
        <family val="0"/>
      </rPr>
      <t>、工农业调查普查经费</t>
    </r>
  </si>
  <si>
    <r>
      <t xml:space="preserve">      </t>
    </r>
    <r>
      <rPr>
        <sz val="10"/>
        <color indexed="10"/>
        <rFont val="宋体"/>
        <family val="0"/>
      </rPr>
      <t>（</t>
    </r>
    <r>
      <rPr>
        <sz val="10"/>
        <color indexed="10"/>
        <rFont val="Times New Roman"/>
        <family val="1"/>
      </rPr>
      <t>1</t>
    </r>
    <r>
      <rPr>
        <sz val="10"/>
        <color indexed="10"/>
        <rFont val="宋体"/>
        <family val="0"/>
      </rPr>
      <t>）企业欠薪周转金</t>
    </r>
  </si>
  <si>
    <r>
      <t xml:space="preserve"> (</t>
    </r>
    <r>
      <rPr>
        <sz val="10"/>
        <rFont val="宋体"/>
        <family val="0"/>
      </rPr>
      <t>一</t>
    </r>
    <r>
      <rPr>
        <sz val="10"/>
        <rFont val="Times New Roman"/>
        <family val="1"/>
      </rPr>
      <t xml:space="preserve">) </t>
    </r>
    <r>
      <rPr>
        <sz val="10"/>
        <rFont val="宋体"/>
        <family val="0"/>
      </rPr>
      <t>商业流通事务</t>
    </r>
  </si>
  <si>
    <r>
      <t xml:space="preserve">    1</t>
    </r>
    <r>
      <rPr>
        <sz val="10"/>
        <color indexed="10"/>
        <rFont val="宋体"/>
        <family val="0"/>
      </rPr>
      <t>、食品安全工作经费</t>
    </r>
  </si>
  <si>
    <r>
      <t xml:space="preserve">    2</t>
    </r>
    <r>
      <rPr>
        <sz val="10"/>
        <color indexed="10"/>
        <rFont val="宋体"/>
        <family val="0"/>
      </rPr>
      <t>、商标转让费</t>
    </r>
  </si>
  <si>
    <r>
      <t xml:space="preserve"> (</t>
    </r>
    <r>
      <rPr>
        <sz val="10"/>
        <rFont val="宋体"/>
        <family val="0"/>
      </rPr>
      <t>二</t>
    </r>
    <r>
      <rPr>
        <sz val="10"/>
        <rFont val="Times New Roman"/>
        <family val="1"/>
      </rPr>
      <t xml:space="preserve">) </t>
    </r>
    <r>
      <rPr>
        <sz val="10"/>
        <rFont val="宋体"/>
        <family val="0"/>
      </rPr>
      <t>旅游业管理与服务支出</t>
    </r>
  </si>
  <si>
    <r>
      <t xml:space="preserve">       1</t>
    </r>
    <r>
      <rPr>
        <sz val="10"/>
        <color indexed="10"/>
        <rFont val="宋体"/>
        <family val="0"/>
      </rPr>
      <t>、沿海绿道一期路面及车关桥工程（含补充协议）</t>
    </r>
  </si>
  <si>
    <r>
      <t xml:space="preserve">       2</t>
    </r>
    <r>
      <rPr>
        <sz val="10"/>
        <color indexed="10"/>
        <rFont val="宋体"/>
        <family val="0"/>
      </rPr>
      <t>、温岭市沿海绿道地质灾害治理</t>
    </r>
  </si>
  <si>
    <r>
      <t xml:space="preserve">        3</t>
    </r>
    <r>
      <rPr>
        <sz val="10"/>
        <color indexed="10"/>
        <rFont val="宋体"/>
        <family val="0"/>
      </rPr>
      <t>、温岭市亲水栈道一期工程</t>
    </r>
  </si>
  <si>
    <r>
      <t xml:space="preserve">        4</t>
    </r>
    <r>
      <rPr>
        <sz val="10"/>
        <color indexed="10"/>
        <rFont val="宋体"/>
        <family val="0"/>
      </rPr>
      <t>、温岭市石塘镇半岛沿海绿道道路边坡覆绿工程及设计合同</t>
    </r>
  </si>
  <si>
    <t>设计费欠3万</t>
  </si>
  <si>
    <r>
      <t xml:space="preserve">        5</t>
    </r>
    <r>
      <rPr>
        <sz val="10"/>
        <color indexed="10"/>
        <rFont val="宋体"/>
        <family val="0"/>
      </rPr>
      <t>、温岭市沿海绿道</t>
    </r>
    <r>
      <rPr>
        <sz val="10"/>
        <color indexed="10"/>
        <rFont val="Times New Roman"/>
        <family val="1"/>
      </rPr>
      <t>1</t>
    </r>
    <r>
      <rPr>
        <sz val="10"/>
        <color indexed="10"/>
        <rFont val="宋体"/>
        <family val="0"/>
      </rPr>
      <t>、</t>
    </r>
    <r>
      <rPr>
        <sz val="10"/>
        <color indexed="10"/>
        <rFont val="Times New Roman"/>
        <family val="1"/>
      </rPr>
      <t>2</t>
    </r>
    <r>
      <rPr>
        <sz val="10"/>
        <color indexed="10"/>
        <rFont val="宋体"/>
        <family val="0"/>
      </rPr>
      <t>标路面塘渣填筑工程</t>
    </r>
  </si>
  <si>
    <r>
      <t xml:space="preserve">       6</t>
    </r>
    <r>
      <rPr>
        <sz val="10"/>
        <color indexed="10"/>
        <rFont val="宋体"/>
        <family val="0"/>
      </rPr>
      <t>、台州温岭石塘文化旅游小镇项目设计费</t>
    </r>
  </si>
  <si>
    <r>
      <t xml:space="preserve">       7</t>
    </r>
    <r>
      <rPr>
        <sz val="10"/>
        <color indexed="10"/>
        <rFont val="宋体"/>
        <family val="0"/>
      </rPr>
      <t>、绿道二期规划设计</t>
    </r>
  </si>
  <si>
    <r>
      <t xml:space="preserve">       8</t>
    </r>
    <r>
      <rPr>
        <sz val="10"/>
        <color indexed="10"/>
        <rFont val="宋体"/>
        <family val="0"/>
      </rPr>
      <t>、曙光节</t>
    </r>
  </si>
  <si>
    <r>
      <t xml:space="preserve">       9</t>
    </r>
    <r>
      <rPr>
        <sz val="10"/>
        <color indexed="10"/>
        <rFont val="宋体"/>
        <family val="0"/>
      </rPr>
      <t>、石塘镇美丽渔村精品游线规划景观工程</t>
    </r>
  </si>
  <si>
    <r>
      <t xml:space="preserve">       10</t>
    </r>
    <r>
      <rPr>
        <sz val="10"/>
        <color indexed="10"/>
        <rFont val="宋体"/>
        <family val="0"/>
      </rPr>
      <t>、温岭珍珠滩沿海绿道服务建筑及景观设计</t>
    </r>
    <r>
      <rPr>
        <sz val="10"/>
        <color indexed="10"/>
        <rFont val="Times New Roman"/>
        <family val="1"/>
      </rPr>
      <t>(1#</t>
    </r>
    <r>
      <rPr>
        <sz val="10"/>
        <color indexed="10"/>
        <rFont val="宋体"/>
        <family val="0"/>
      </rPr>
      <t>地块</t>
    </r>
    <r>
      <rPr>
        <sz val="10"/>
        <color indexed="10"/>
        <rFont val="Times New Roman"/>
        <family val="1"/>
      </rPr>
      <t>)</t>
    </r>
    <r>
      <rPr>
        <sz val="10"/>
        <color indexed="10"/>
        <rFont val="宋体"/>
        <family val="0"/>
      </rPr>
      <t>工程监理</t>
    </r>
  </si>
  <si>
    <r>
      <t xml:space="preserve">       11</t>
    </r>
    <r>
      <rPr>
        <sz val="10"/>
        <color indexed="10"/>
        <rFont val="宋体"/>
        <family val="0"/>
      </rPr>
      <t>、温岭珍珠滩沿海绿道服务建筑及景观设计</t>
    </r>
    <r>
      <rPr>
        <sz val="10"/>
        <color indexed="10"/>
        <rFont val="Times New Roman"/>
        <family val="1"/>
      </rPr>
      <t>(1#</t>
    </r>
    <r>
      <rPr>
        <sz val="10"/>
        <color indexed="10"/>
        <rFont val="宋体"/>
        <family val="0"/>
      </rPr>
      <t>地块</t>
    </r>
    <r>
      <rPr>
        <sz val="10"/>
        <color indexed="10"/>
        <rFont val="Times New Roman"/>
        <family val="1"/>
      </rPr>
      <t>)</t>
    </r>
    <r>
      <rPr>
        <sz val="10"/>
        <color indexed="10"/>
        <rFont val="宋体"/>
        <family val="0"/>
      </rPr>
      <t>工程</t>
    </r>
  </si>
  <si>
    <r>
      <t xml:space="preserve">   1</t>
    </r>
    <r>
      <rPr>
        <sz val="10"/>
        <color indexed="10"/>
        <rFont val="宋体"/>
        <family val="0"/>
      </rPr>
      <t>2</t>
    </r>
    <r>
      <rPr>
        <sz val="10"/>
        <color indexed="10"/>
        <rFont val="宋体"/>
        <family val="0"/>
      </rPr>
      <t>、新村村曙光园用地历史遗留问题处理</t>
    </r>
  </si>
  <si>
    <r>
      <t xml:space="preserve">   1</t>
    </r>
    <r>
      <rPr>
        <sz val="10"/>
        <color indexed="10"/>
        <rFont val="宋体"/>
        <family val="0"/>
      </rPr>
      <t>3</t>
    </r>
    <r>
      <rPr>
        <sz val="10"/>
        <color indexed="10"/>
        <rFont val="宋体"/>
        <family val="0"/>
      </rPr>
      <t>、中心村曙光园用地历史遗留问题处理</t>
    </r>
  </si>
  <si>
    <r>
      <t xml:space="preserve">   1</t>
    </r>
    <r>
      <rPr>
        <sz val="10"/>
        <color indexed="10"/>
        <rFont val="宋体"/>
        <family val="0"/>
      </rPr>
      <t>4</t>
    </r>
    <r>
      <rPr>
        <sz val="10"/>
        <color indexed="10"/>
        <rFont val="宋体"/>
        <family val="0"/>
      </rPr>
      <t>、温岭市沿海绿道一期（五岙村绿道起点--钓浜渔港）旅游公共设施工程</t>
    </r>
  </si>
  <si>
    <r>
      <t xml:space="preserve">   1</t>
    </r>
    <r>
      <rPr>
        <sz val="10"/>
        <color indexed="10"/>
        <rFont val="宋体"/>
        <family val="0"/>
      </rPr>
      <t>5</t>
    </r>
    <r>
      <rPr>
        <sz val="10"/>
        <color indexed="10"/>
        <rFont val="宋体"/>
        <family val="0"/>
      </rPr>
      <t>、石塘金沙滩二岙停车场工程</t>
    </r>
  </si>
  <si>
    <r>
      <t xml:space="preserve">       16</t>
    </r>
    <r>
      <rPr>
        <sz val="10"/>
        <color indexed="10"/>
        <rFont val="宋体"/>
        <family val="0"/>
      </rPr>
      <t>、温岭珍珠滩沿海绿道服务建筑及景观设计</t>
    </r>
    <r>
      <rPr>
        <sz val="10"/>
        <color indexed="10"/>
        <rFont val="Times New Roman"/>
        <family val="1"/>
      </rPr>
      <t>(6</t>
    </r>
    <r>
      <rPr>
        <sz val="10"/>
        <color indexed="10"/>
        <rFont val="宋体"/>
        <family val="0"/>
      </rPr>
      <t>、</t>
    </r>
    <r>
      <rPr>
        <sz val="10"/>
        <color indexed="10"/>
        <rFont val="Times New Roman"/>
        <family val="1"/>
      </rPr>
      <t>7#</t>
    </r>
    <r>
      <rPr>
        <sz val="10"/>
        <color indexed="10"/>
        <rFont val="宋体"/>
        <family val="0"/>
      </rPr>
      <t>地块</t>
    </r>
    <r>
      <rPr>
        <sz val="10"/>
        <color indexed="10"/>
        <rFont val="Times New Roman"/>
        <family val="1"/>
      </rPr>
      <t>)</t>
    </r>
    <r>
      <rPr>
        <sz val="10"/>
        <color indexed="10"/>
        <rFont val="宋体"/>
        <family val="0"/>
      </rPr>
      <t>工程</t>
    </r>
  </si>
  <si>
    <r>
      <t xml:space="preserve">    </t>
    </r>
    <r>
      <rPr>
        <sz val="10"/>
        <rFont val="宋体"/>
        <family val="0"/>
      </rPr>
      <t>预备费</t>
    </r>
  </si>
  <si>
    <r>
      <t xml:space="preserve">    </t>
    </r>
    <r>
      <rPr>
        <sz val="10"/>
        <rFont val="宋体"/>
        <family val="0"/>
      </rPr>
      <t>机动经费</t>
    </r>
  </si>
  <si>
    <r>
      <t xml:space="preserve">    </t>
    </r>
    <r>
      <rPr>
        <sz val="10"/>
        <rFont val="宋体"/>
        <family val="0"/>
      </rPr>
      <t>其他支出</t>
    </r>
  </si>
  <si>
    <r>
      <t>合</t>
    </r>
    <r>
      <rPr>
        <sz val="10"/>
        <rFont val="Times New Roman"/>
        <family val="1"/>
      </rPr>
      <t xml:space="preserve">  </t>
    </r>
    <r>
      <rPr>
        <sz val="10"/>
        <rFont val="宋体"/>
        <family val="0"/>
      </rPr>
      <t>计</t>
    </r>
  </si>
  <si>
    <t>各款级科目下，各单位根据实际，可以增设项目，分明细反映。</t>
  </si>
  <si>
    <t>附件3</t>
  </si>
  <si>
    <t>2018年石塘镇采购预算汇总表</t>
  </si>
  <si>
    <t>单位代码</t>
  </si>
  <si>
    <t>单位名称</t>
  </si>
  <si>
    <t>科目编码</t>
  </si>
  <si>
    <t>科目名称</t>
  </si>
  <si>
    <t>经济科目代码</t>
  </si>
  <si>
    <t>经济科目名称</t>
  </si>
  <si>
    <t>项目名称</t>
  </si>
  <si>
    <t>采购目录代码</t>
  </si>
  <si>
    <t>采购目录名称</t>
  </si>
  <si>
    <t>采购类型</t>
  </si>
  <si>
    <t>采购内容</t>
  </si>
  <si>
    <t>技术参数及配置标准</t>
  </si>
  <si>
    <t>数量</t>
  </si>
  <si>
    <t>计量单位</t>
  </si>
  <si>
    <t>参考单价（元）</t>
  </si>
  <si>
    <t>石塘镇人民政府</t>
  </si>
  <si>
    <t>2120102</t>
  </si>
  <si>
    <t>一般行政管理事务</t>
  </si>
  <si>
    <t>其他资本性支出</t>
  </si>
  <si>
    <t>办公设备经费</t>
  </si>
  <si>
    <t>A02010104</t>
  </si>
  <si>
    <t>台式计算机</t>
  </si>
  <si>
    <t>政府集中采购</t>
  </si>
  <si>
    <t>联想电脑</t>
  </si>
  <si>
    <t>台式</t>
  </si>
  <si>
    <t>台</t>
  </si>
  <si>
    <t>A02010601</t>
  </si>
  <si>
    <t>打印设备</t>
  </si>
  <si>
    <t>打印机</t>
  </si>
  <si>
    <t>激光</t>
  </si>
  <si>
    <t>针式</t>
  </si>
  <si>
    <t>A0206180203</t>
  </si>
  <si>
    <t>空调机</t>
  </si>
  <si>
    <t>挂壁式空调</t>
  </si>
  <si>
    <t>1.5匹</t>
  </si>
  <si>
    <t>A0206180204</t>
  </si>
  <si>
    <t>立式空调</t>
  </si>
  <si>
    <t>3匹</t>
  </si>
  <si>
    <t>A0206180205</t>
  </si>
  <si>
    <t>5匹</t>
  </si>
  <si>
    <t>A0601</t>
  </si>
  <si>
    <t>办公家具</t>
  </si>
  <si>
    <t>办公桌椅、文件柜</t>
  </si>
  <si>
    <t>个</t>
  </si>
  <si>
    <t>A02021101</t>
  </si>
  <si>
    <t>碎纸机</t>
  </si>
  <si>
    <t>单位分散采购</t>
  </si>
  <si>
    <t>A0201060901</t>
  </si>
  <si>
    <t>扫描仪</t>
  </si>
  <si>
    <t>A020512</t>
  </si>
  <si>
    <t>起重设备</t>
  </si>
  <si>
    <t>公用电梯</t>
  </si>
  <si>
    <t>A02021099</t>
  </si>
  <si>
    <t>其他文印设备</t>
  </si>
  <si>
    <t>大旋转装订机</t>
  </si>
  <si>
    <t>A020207</t>
  </si>
  <si>
    <t>LED显示器</t>
  </si>
  <si>
    <t>LED屏</t>
  </si>
  <si>
    <t>A0901</t>
  </si>
  <si>
    <t>纸质文具及办公用品</t>
  </si>
  <si>
    <t>复印纸</t>
  </si>
  <si>
    <t>盒</t>
  </si>
  <si>
    <t>A02010105</t>
  </si>
  <si>
    <t>便携式计算机</t>
  </si>
  <si>
    <t>笔记本电脑</t>
  </si>
  <si>
    <t>A02010201</t>
  </si>
  <si>
    <t>路由器</t>
  </si>
  <si>
    <t>A02010202</t>
  </si>
  <si>
    <t>交换设备</t>
  </si>
  <si>
    <t>交换机</t>
  </si>
  <si>
    <t>A020105</t>
  </si>
  <si>
    <t>存储设备</t>
  </si>
  <si>
    <t>移动硬盘、U盘</t>
  </si>
  <si>
    <t>A02091001</t>
  </si>
  <si>
    <t>普通电视设备</t>
  </si>
  <si>
    <t>电视机</t>
  </si>
  <si>
    <t>A03250103</t>
  </si>
  <si>
    <t>消防器具、器材装备</t>
  </si>
  <si>
    <t>附表5</t>
  </si>
  <si>
    <t>“三公”经费、会议费、培训费预算与执行对比表</t>
  </si>
  <si>
    <t>单位:温岭市石塘镇</t>
  </si>
  <si>
    <t>公务接待费</t>
  </si>
  <si>
    <t>公务用车购置及运行费</t>
  </si>
  <si>
    <t>因公出国（境）费</t>
  </si>
  <si>
    <t>三公经费合计</t>
  </si>
  <si>
    <t>会议费</t>
  </si>
  <si>
    <t>“三公”经费及会议培训费</t>
  </si>
  <si>
    <t>备  注</t>
  </si>
  <si>
    <t>2017年预算执行率</t>
  </si>
  <si>
    <t>2018年         预算数</t>
  </si>
  <si>
    <t>现有车辆数</t>
  </si>
  <si>
    <t>核编车辆数</t>
  </si>
  <si>
    <t>2018年预算数与2017年预算数同比增减</t>
  </si>
  <si>
    <t>2018年预算数与2017年执行数增减</t>
  </si>
  <si>
    <t>总额</t>
  </si>
  <si>
    <t>其中：2018年计划购置车辆数及费用</t>
  </si>
  <si>
    <t>石塘镇</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</si>
</sst>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 numFmtId="178" formatCode="0.0%"/>
    <numFmt numFmtId="179" formatCode="0.00_ "/>
    <numFmt numFmtId="180" formatCode="0.00_);[Red]\(0.00\)"/>
    <numFmt numFmtId="181" formatCode="0_);[Red]\(0\)"/>
    <numFmt numFmtId="182" formatCode="0.0_);[Red]\(0.0\)"/>
  </numFmts>
  <fonts count="57">
    <font>
      <sz val="12"/>
      <name val="宋体"/>
      <family val="0"/>
    </font>
    <font>
      <sz val="8"/>
      <name val="宋体"/>
      <family val="0"/>
    </font>
    <font>
      <sz val="18"/>
      <color indexed="8"/>
      <name val="黑体"/>
      <family val="0"/>
    </font>
    <font>
      <sz val="18"/>
      <color indexed="8"/>
      <name val="方正大标宋简体"/>
      <family val="0"/>
    </font>
    <font>
      <sz val="8"/>
      <color indexed="8"/>
      <name val="黑体"/>
      <family val="0"/>
    </font>
    <font>
      <sz val="8"/>
      <color indexed="8"/>
      <name val="宋体"/>
      <family val="0"/>
    </font>
    <font>
      <sz val="9"/>
      <name val="宋体"/>
      <family val="0"/>
    </font>
    <font>
      <sz val="12"/>
      <color indexed="8"/>
      <name val="宋体"/>
      <family val="0"/>
    </font>
    <font>
      <sz val="12"/>
      <color indexed="8"/>
      <name val="方正大标宋简体"/>
      <family val="0"/>
    </font>
    <font>
      <sz val="16"/>
      <color indexed="8"/>
      <name val="黑体"/>
      <family val="0"/>
    </font>
    <font>
      <sz val="12"/>
      <color indexed="8"/>
      <name val="仿宋_GB2312"/>
      <family val="3"/>
    </font>
    <font>
      <sz val="10"/>
      <color indexed="10"/>
      <name val="宋体"/>
      <family val="0"/>
    </font>
    <font>
      <sz val="10"/>
      <name val="宋体"/>
      <family val="0"/>
    </font>
    <font>
      <sz val="9"/>
      <name val="Times New Roman"/>
      <family val="1"/>
    </font>
    <font>
      <b/>
      <sz val="18"/>
      <name val="宋体"/>
      <family val="0"/>
    </font>
    <font>
      <b/>
      <sz val="10"/>
      <name val="宋体"/>
      <family val="0"/>
    </font>
    <font>
      <sz val="10"/>
      <name val="Times New Roman"/>
      <family val="1"/>
    </font>
    <font>
      <sz val="6"/>
      <name val="宋体"/>
      <family val="0"/>
    </font>
    <font>
      <sz val="10"/>
      <color indexed="10"/>
      <name val="Times New Roman"/>
      <family val="1"/>
    </font>
    <font>
      <sz val="10"/>
      <color indexed="8"/>
      <name val="宋体"/>
      <family val="0"/>
    </font>
    <font>
      <sz val="10"/>
      <color indexed="8"/>
      <name val="Times New Roman"/>
      <family val="1"/>
    </font>
    <font>
      <sz val="8"/>
      <name val="Times New Roman"/>
      <family val="1"/>
    </font>
    <font>
      <sz val="9"/>
      <color indexed="10"/>
      <name val="Times New Roman"/>
      <family val="1"/>
    </font>
    <font>
      <b/>
      <sz val="10"/>
      <color indexed="8"/>
      <name val="宋体"/>
      <family val="0"/>
    </font>
    <font>
      <b/>
      <sz val="6"/>
      <name val="宋体"/>
      <family val="0"/>
    </font>
    <font>
      <sz val="18"/>
      <name val="宋体"/>
      <family val="0"/>
    </font>
    <font>
      <sz val="12"/>
      <color indexed="10"/>
      <name val="宋体"/>
      <family val="0"/>
    </font>
    <font>
      <sz val="20"/>
      <name val="宋体"/>
      <family val="0"/>
    </font>
    <font>
      <sz val="11"/>
      <name val="宋体"/>
      <family val="0"/>
    </font>
    <font>
      <b/>
      <sz val="9"/>
      <name val="宋体"/>
      <family val="0"/>
    </font>
    <font>
      <sz val="11"/>
      <color indexed="8"/>
      <name val="宋体"/>
      <family val="0"/>
    </font>
    <font>
      <b/>
      <sz val="11"/>
      <color indexed="9"/>
      <name val="宋体"/>
      <family val="0"/>
    </font>
    <font>
      <sz val="11"/>
      <color indexed="20"/>
      <name val="宋体"/>
      <family val="0"/>
    </font>
    <font>
      <sz val="11"/>
      <color indexed="17"/>
      <name val="宋体"/>
      <family val="0"/>
    </font>
    <font>
      <b/>
      <sz val="11"/>
      <color indexed="63"/>
      <name val="宋体"/>
      <family val="0"/>
    </font>
    <font>
      <b/>
      <sz val="13"/>
      <color indexed="56"/>
      <name val="宋体"/>
      <family val="0"/>
    </font>
    <font>
      <sz val="11"/>
      <color indexed="10"/>
      <name val="宋体"/>
      <family val="0"/>
    </font>
    <font>
      <b/>
      <sz val="15"/>
      <color indexed="56"/>
      <name val="宋体"/>
      <family val="0"/>
    </font>
    <font>
      <sz val="11"/>
      <color indexed="62"/>
      <name val="宋体"/>
      <family val="0"/>
    </font>
    <font>
      <b/>
      <sz val="11"/>
      <color indexed="52"/>
      <name val="宋体"/>
      <family val="0"/>
    </font>
    <font>
      <b/>
      <sz val="11"/>
      <color indexed="56"/>
      <name val="宋体"/>
      <family val="0"/>
    </font>
    <font>
      <b/>
      <sz val="18"/>
      <color indexed="56"/>
      <name val="宋体"/>
      <family val="0"/>
    </font>
    <font>
      <u val="single"/>
      <sz val="12"/>
      <color indexed="12"/>
      <name val="宋体"/>
      <family val="0"/>
    </font>
    <font>
      <sz val="11"/>
      <color indexed="9"/>
      <name val="宋体"/>
      <family val="0"/>
    </font>
    <font>
      <sz val="11"/>
      <color indexed="60"/>
      <name val="宋体"/>
      <family val="0"/>
    </font>
    <font>
      <sz val="11"/>
      <color indexed="52"/>
      <name val="宋体"/>
      <family val="0"/>
    </font>
    <font>
      <i/>
      <sz val="11"/>
      <color indexed="23"/>
      <name val="宋体"/>
      <family val="0"/>
    </font>
    <font>
      <u val="single"/>
      <sz val="12"/>
      <color indexed="36"/>
      <name val="宋体"/>
      <family val="0"/>
    </font>
    <font>
      <b/>
      <sz val="11"/>
      <color indexed="8"/>
      <name val="宋体"/>
      <family val="0"/>
    </font>
    <font>
      <sz val="9"/>
      <color indexed="10"/>
      <name val="宋体"/>
      <family val="0"/>
    </font>
    <font>
      <sz val="10"/>
      <color rgb="FFFF0000"/>
      <name val="Times New Roman"/>
      <family val="1"/>
    </font>
    <font>
      <sz val="10"/>
      <color theme="1"/>
      <name val="宋体"/>
      <family val="0"/>
    </font>
    <font>
      <sz val="10"/>
      <color theme="1"/>
      <name val="Times New Roman"/>
      <family val="1"/>
    </font>
    <font>
      <sz val="12"/>
      <color theme="1"/>
      <name val="宋体"/>
      <family val="0"/>
    </font>
    <font>
      <b/>
      <sz val="10"/>
      <color theme="1"/>
      <name val="宋体"/>
      <family val="0"/>
    </font>
    <font>
      <sz val="10"/>
      <color rgb="FFC00000"/>
      <name val="宋体"/>
      <family val="0"/>
    </font>
    <font>
      <sz val="10"/>
      <color rgb="FFFF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style="thin"/>
      <right/>
      <top style="thin"/>
      <bottom>
        <color indexed="63"/>
      </bottom>
    </border>
    <border>
      <left style="thin"/>
      <right>
        <color indexed="63"/>
      </right>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0" fillId="2" borderId="0" applyNumberFormat="0" applyBorder="0" applyAlignment="0" applyProtection="0"/>
    <xf numFmtId="0" fontId="38"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43" fillId="4"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6" borderId="2" applyNumberFormat="0" applyFont="0" applyAlignment="0" applyProtection="0"/>
    <xf numFmtId="0" fontId="43" fillId="7" borderId="0" applyNumberFormat="0" applyBorder="0" applyAlignment="0" applyProtection="0"/>
    <xf numFmtId="0" fontId="40" fillId="0" borderId="0" applyNumberFormat="0" applyFill="0" applyBorder="0" applyAlignment="0" applyProtection="0"/>
    <xf numFmtId="0" fontId="36" fillId="0" borderId="0" applyNumberFormat="0" applyFill="0" applyBorder="0" applyAlignment="0" applyProtection="0"/>
    <xf numFmtId="0" fontId="41" fillId="0" borderId="0" applyNumberFormat="0" applyFill="0" applyBorder="0" applyAlignment="0" applyProtection="0"/>
    <xf numFmtId="0" fontId="46" fillId="0" borderId="0" applyNumberFormat="0" applyFill="0" applyBorder="0" applyAlignment="0" applyProtection="0"/>
    <xf numFmtId="0" fontId="37" fillId="0" borderId="3" applyNumberFormat="0" applyFill="0" applyAlignment="0" applyProtection="0"/>
    <xf numFmtId="0" fontId="35" fillId="0" borderId="4" applyNumberFormat="0" applyFill="0" applyAlignment="0" applyProtection="0"/>
    <xf numFmtId="0" fontId="43" fillId="8" borderId="0" applyNumberFormat="0" applyBorder="0" applyAlignment="0" applyProtection="0"/>
    <xf numFmtId="0" fontId="40" fillId="0" borderId="5" applyNumberFormat="0" applyFill="0" applyAlignment="0" applyProtection="0"/>
    <xf numFmtId="0" fontId="43" fillId="9" borderId="0" applyNumberFormat="0" applyBorder="0" applyAlignment="0" applyProtection="0"/>
    <xf numFmtId="0" fontId="34" fillId="10" borderId="6" applyNumberFormat="0" applyAlignment="0" applyProtection="0"/>
    <xf numFmtId="0" fontId="39" fillId="10" borderId="1" applyNumberFormat="0" applyAlignment="0" applyProtection="0"/>
    <xf numFmtId="0" fontId="31" fillId="11" borderId="7" applyNumberFormat="0" applyAlignment="0" applyProtection="0"/>
    <xf numFmtId="0" fontId="30" fillId="3" borderId="0" applyNumberFormat="0" applyBorder="0" applyAlignment="0" applyProtection="0"/>
    <xf numFmtId="0" fontId="43" fillId="12" borderId="0" applyNumberFormat="0" applyBorder="0" applyAlignment="0" applyProtection="0"/>
    <xf numFmtId="0" fontId="45" fillId="0" borderId="8" applyNumberFormat="0" applyFill="0" applyAlignment="0" applyProtection="0"/>
    <xf numFmtId="0" fontId="48" fillId="0" borderId="9" applyNumberFormat="0" applyFill="0" applyAlignment="0" applyProtection="0"/>
    <xf numFmtId="0" fontId="0" fillId="0" borderId="0">
      <alignment/>
      <protection/>
    </xf>
    <xf numFmtId="0" fontId="33" fillId="2" borderId="0" applyNumberFormat="0" applyBorder="0" applyAlignment="0" applyProtection="0"/>
    <xf numFmtId="0" fontId="44" fillId="13" borderId="0" applyNumberFormat="0" applyBorder="0" applyAlignment="0" applyProtection="0"/>
    <xf numFmtId="0" fontId="30" fillId="14" borderId="0" applyNumberFormat="0" applyBorder="0" applyAlignment="0" applyProtection="0"/>
    <xf numFmtId="0" fontId="43"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5" borderId="0" applyNumberFormat="0" applyBorder="0" applyAlignment="0" applyProtection="0"/>
    <xf numFmtId="0" fontId="30" fillId="7" borderId="0" applyNumberFormat="0" applyBorder="0" applyAlignment="0" applyProtection="0"/>
    <xf numFmtId="0" fontId="43" fillId="18" borderId="0" applyNumberFormat="0" applyBorder="0" applyAlignment="0" applyProtection="0"/>
    <xf numFmtId="0" fontId="43" fillId="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43" fillId="20" borderId="0" applyNumberFormat="0" applyBorder="0" applyAlignment="0" applyProtection="0"/>
    <xf numFmtId="0" fontId="30" fillId="17"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30" fillId="22" borderId="0" applyNumberFormat="0" applyBorder="0" applyAlignment="0" applyProtection="0"/>
    <xf numFmtId="0" fontId="43" fillId="23" borderId="0" applyNumberFormat="0" applyBorder="0" applyAlignment="0" applyProtection="0"/>
    <xf numFmtId="0" fontId="30" fillId="0" borderId="0">
      <alignment vertical="center"/>
      <protection/>
    </xf>
  </cellStyleXfs>
  <cellXfs count="324">
    <xf numFmtId="0" fontId="0" fillId="0" borderId="0" xfId="0" applyAlignment="1">
      <alignment vertical="center"/>
    </xf>
    <xf numFmtId="0" fontId="1" fillId="0" borderId="0" xfId="0" applyFont="1" applyAlignment="1">
      <alignment/>
    </xf>
    <xf numFmtId="0" fontId="0" fillId="0" borderId="0" xfId="0" applyAlignment="1">
      <alignment/>
    </xf>
    <xf numFmtId="0" fontId="0" fillId="0" borderId="0" xfId="0" applyAlignment="1" applyProtection="1">
      <alignment/>
      <protection locked="0"/>
    </xf>
    <xf numFmtId="0" fontId="2" fillId="0" borderId="0" xfId="0" applyFont="1" applyAlignment="1" applyProtection="1">
      <alignment horizontal="center" vertical="center" wrapText="1"/>
      <protection locked="0"/>
    </xf>
    <xf numFmtId="0" fontId="0" fillId="0" borderId="10" xfId="0" applyFont="1" applyFill="1" applyBorder="1" applyAlignment="1" applyProtection="1">
      <alignment horizontal="left" vertical="center" wrapText="1"/>
      <protection locked="0"/>
    </xf>
    <xf numFmtId="0" fontId="3" fillId="0" borderId="10" xfId="0" applyFont="1" applyBorder="1" applyAlignment="1" applyProtection="1">
      <alignment vertical="center" wrapText="1"/>
      <protection locked="0"/>
    </xf>
    <xf numFmtId="0" fontId="3" fillId="0" borderId="0" xfId="0" applyFont="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178" fontId="5" fillId="0" borderId="11" xfId="0" applyNumberFormat="1" applyFont="1" applyBorder="1" applyAlignment="1" applyProtection="1">
      <alignment horizontal="center" vertical="center" wrapText="1"/>
      <protection locked="0"/>
    </xf>
    <xf numFmtId="0" fontId="6" fillId="0" borderId="0" xfId="0" applyFont="1" applyAlignment="1" applyProtection="1">
      <alignment horizontal="left"/>
      <protection locked="0"/>
    </xf>
    <xf numFmtId="0" fontId="0" fillId="0" borderId="0" xfId="0" applyAlignment="1" applyProtection="1">
      <alignment/>
      <protection/>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179" fontId="5" fillId="0" borderId="11" xfId="0" applyNumberFormat="1"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10" fontId="5" fillId="0" borderId="11" xfId="0" applyNumberFormat="1" applyFont="1" applyBorder="1" applyAlignment="1" applyProtection="1">
      <alignment horizontal="center" vertical="center" wrapText="1"/>
      <protection locked="0"/>
    </xf>
    <xf numFmtId="0" fontId="9" fillId="0" borderId="0" xfId="0" applyFont="1" applyAlignment="1">
      <alignment horizontal="justify" vertical="center"/>
    </xf>
    <xf numFmtId="0" fontId="2" fillId="0" borderId="0" xfId="0" applyFont="1" applyAlignment="1">
      <alignment horizontal="center" vertical="center"/>
    </xf>
    <xf numFmtId="0" fontId="10" fillId="0" borderId="0" xfId="0" applyFont="1" applyAlignment="1">
      <alignment horizontal="right" vertical="center"/>
    </xf>
    <xf numFmtId="0" fontId="11" fillId="0" borderId="11" xfId="0" applyFont="1" applyBorder="1" applyAlignment="1">
      <alignment horizontal="center" vertical="center"/>
    </xf>
    <xf numFmtId="0" fontId="6" fillId="0" borderId="11" xfId="0" applyFont="1" applyBorder="1" applyAlignment="1">
      <alignment horizontal="left" vertical="center"/>
    </xf>
    <xf numFmtId="0" fontId="12" fillId="0" borderId="11" xfId="0" applyFont="1" applyBorder="1" applyAlignment="1">
      <alignment horizontal="left" vertical="center"/>
    </xf>
    <xf numFmtId="49" fontId="12" fillId="0" borderId="11" xfId="64" applyNumberFormat="1" applyFont="1" applyFill="1" applyBorder="1" applyAlignment="1" applyProtection="1">
      <alignment horizontal="center" vertical="center"/>
      <protection/>
    </xf>
    <xf numFmtId="49" fontId="12" fillId="0" borderId="11" xfId="64" applyNumberFormat="1" applyFont="1" applyFill="1" applyBorder="1" applyAlignment="1" applyProtection="1">
      <alignment horizontal="left" vertical="center"/>
      <protection/>
    </xf>
    <xf numFmtId="0" fontId="12" fillId="0" borderId="11" xfId="0" applyFont="1" applyFill="1" applyBorder="1" applyAlignment="1">
      <alignment vertical="center"/>
    </xf>
    <xf numFmtId="0" fontId="6" fillId="0" borderId="11" xfId="0" applyFont="1" applyBorder="1" applyAlignment="1">
      <alignment horizontal="center" vertical="center" wrapText="1"/>
    </xf>
    <xf numFmtId="0" fontId="12" fillId="0" borderId="11" xfId="0" applyFont="1" applyBorder="1" applyAlignment="1">
      <alignment vertical="center"/>
    </xf>
    <xf numFmtId="0" fontId="12" fillId="0" borderId="0" xfId="0" applyFont="1" applyBorder="1" applyAlignment="1">
      <alignment horizontal="center" vertical="center"/>
    </xf>
    <xf numFmtId="0" fontId="6" fillId="0" borderId="11" xfId="0" applyFont="1" applyBorder="1" applyAlignment="1">
      <alignment horizontal="center" vertical="center"/>
    </xf>
    <xf numFmtId="0" fontId="13" fillId="0" borderId="11" xfId="0" applyFont="1" applyBorder="1" applyAlignment="1">
      <alignment horizontal="center" vertical="center" wrapText="1"/>
    </xf>
    <xf numFmtId="179" fontId="13" fillId="0" borderId="11" xfId="0" applyNumberFormat="1" applyFont="1" applyBorder="1" applyAlignment="1">
      <alignment horizontal="center" vertical="center" wrapText="1"/>
    </xf>
    <xf numFmtId="179" fontId="6" fillId="0" borderId="11" xfId="0" applyNumberFormat="1" applyFont="1" applyBorder="1" applyAlignment="1">
      <alignment horizontal="center" vertical="center"/>
    </xf>
    <xf numFmtId="0" fontId="12" fillId="0" borderId="0" xfId="0" applyFont="1" applyAlignment="1">
      <alignment horizontal="center" vertical="center"/>
    </xf>
    <xf numFmtId="0" fontId="12" fillId="0" borderId="0" xfId="0" applyFont="1" applyFill="1" applyAlignment="1">
      <alignment vertical="center" wrapText="1"/>
    </xf>
    <xf numFmtId="0" fontId="0"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protection locked="0"/>
    </xf>
    <xf numFmtId="0" fontId="0" fillId="0" borderId="0" xfId="0" applyFill="1" applyAlignment="1" applyProtection="1">
      <alignment vertical="center"/>
      <protection locked="0"/>
    </xf>
    <xf numFmtId="0" fontId="0" fillId="0" borderId="0" xfId="0" applyFill="1" applyAlignment="1" applyProtection="1">
      <alignment vertical="center"/>
      <protection locked="0"/>
    </xf>
    <xf numFmtId="0" fontId="0" fillId="0" borderId="0" xfId="0" applyFill="1" applyAlignment="1">
      <alignment vertical="center"/>
    </xf>
    <xf numFmtId="0" fontId="0" fillId="0" borderId="0" xfId="0" applyFill="1" applyAlignment="1">
      <alignment vertical="center"/>
    </xf>
    <xf numFmtId="0" fontId="0" fillId="0" borderId="0" xfId="0" applyFill="1" applyAlignment="1">
      <alignment horizontal="right" vertical="center"/>
    </xf>
    <xf numFmtId="0" fontId="12" fillId="0" borderId="0" xfId="0" applyFont="1" applyFill="1" applyAlignment="1">
      <alignment vertical="center"/>
    </xf>
    <xf numFmtId="0" fontId="14" fillId="0" borderId="0" xfId="0" applyFont="1" applyFill="1" applyAlignment="1">
      <alignment horizontal="center" vertical="center"/>
    </xf>
    <xf numFmtId="0" fontId="12" fillId="0" borderId="0" xfId="0" applyFont="1" applyFill="1" applyAlignment="1">
      <alignment horizontal="left" vertical="center"/>
    </xf>
    <xf numFmtId="0" fontId="12" fillId="0" borderId="11" xfId="0" applyFont="1" applyFill="1" applyBorder="1" applyAlignment="1">
      <alignment vertical="center" wrapText="1"/>
    </xf>
    <xf numFmtId="0" fontId="12" fillId="0" borderId="11" xfId="0" applyFont="1" applyFill="1" applyBorder="1" applyAlignment="1">
      <alignment horizontal="center" vertical="center" wrapText="1"/>
    </xf>
    <xf numFmtId="0" fontId="12" fillId="0" borderId="11" xfId="0" applyFont="1" applyFill="1" applyBorder="1" applyAlignment="1">
      <alignment horizontal="left" vertical="center" wrapText="1"/>
    </xf>
    <xf numFmtId="0" fontId="12" fillId="0" borderId="12"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3" xfId="0" applyFont="1" applyFill="1" applyBorder="1" applyAlignment="1">
      <alignment horizontal="center" vertical="center" wrapText="1"/>
    </xf>
    <xf numFmtId="180" fontId="15" fillId="0" borderId="11" xfId="0" applyNumberFormat="1" applyFont="1" applyFill="1" applyBorder="1" applyAlignment="1" applyProtection="1">
      <alignment vertical="center"/>
      <protection locked="0"/>
    </xf>
    <xf numFmtId="180" fontId="16" fillId="0" borderId="11" xfId="0" applyNumberFormat="1" applyFont="1" applyFill="1" applyBorder="1" applyAlignment="1" applyProtection="1">
      <alignment horizontal="right"/>
      <protection/>
    </xf>
    <xf numFmtId="180" fontId="12" fillId="0" borderId="11" xfId="0" applyNumberFormat="1" applyFont="1" applyFill="1" applyBorder="1" applyAlignment="1" applyProtection="1">
      <alignment vertical="center"/>
      <protection locked="0"/>
    </xf>
    <xf numFmtId="180" fontId="16" fillId="0" borderId="11" xfId="0" applyNumberFormat="1" applyFont="1" applyFill="1" applyBorder="1" applyAlignment="1" applyProtection="1">
      <alignment horizontal="right"/>
      <protection/>
    </xf>
    <xf numFmtId="180" fontId="11" fillId="0" borderId="11" xfId="0" applyNumberFormat="1" applyFont="1" applyFill="1" applyBorder="1" applyAlignment="1" applyProtection="1">
      <alignment vertical="center"/>
      <protection locked="0"/>
    </xf>
    <xf numFmtId="180" fontId="16" fillId="0" borderId="11" xfId="0" applyNumberFormat="1" applyFont="1" applyFill="1" applyBorder="1" applyAlignment="1" applyProtection="1">
      <alignment horizontal="right"/>
      <protection locked="0"/>
    </xf>
    <xf numFmtId="180" fontId="16" fillId="0" borderId="11" xfId="0" applyNumberFormat="1" applyFont="1" applyFill="1" applyBorder="1" applyAlignment="1" applyProtection="1">
      <alignment vertical="center"/>
      <protection locked="0"/>
    </xf>
    <xf numFmtId="180" fontId="11" fillId="0" borderId="11" xfId="0" applyNumberFormat="1" applyFont="1" applyFill="1" applyBorder="1" applyAlignment="1" applyProtection="1">
      <alignment horizontal="left" vertical="center"/>
      <protection locked="0"/>
    </xf>
    <xf numFmtId="0" fontId="0" fillId="0" borderId="0" xfId="0" applyFont="1" applyFill="1" applyAlignment="1">
      <alignment horizontal="left" vertical="center"/>
    </xf>
    <xf numFmtId="0" fontId="12" fillId="0" borderId="10" xfId="0" applyFont="1" applyFill="1" applyBorder="1" applyAlignment="1">
      <alignment horizontal="left" vertical="center"/>
    </xf>
    <xf numFmtId="0" fontId="12" fillId="0" borderId="0" xfId="0" applyFont="1" applyFill="1" applyAlignment="1">
      <alignment horizontal="center" vertical="center"/>
    </xf>
    <xf numFmtId="0" fontId="12" fillId="0" borderId="15" xfId="0" applyFont="1" applyFill="1" applyBorder="1" applyAlignment="1">
      <alignment horizontal="center" vertical="center" wrapText="1"/>
    </xf>
    <xf numFmtId="0" fontId="0" fillId="0" borderId="11" xfId="0"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0" fontId="12" fillId="0" borderId="11" xfId="0" applyFont="1" applyFill="1" applyBorder="1" applyAlignment="1" applyProtection="1">
      <alignment vertical="center"/>
      <protection locked="0"/>
    </xf>
    <xf numFmtId="0" fontId="12" fillId="0" borderId="11" xfId="0" applyFont="1" applyFill="1" applyBorder="1" applyAlignment="1" applyProtection="1">
      <alignment vertical="center" wrapText="1"/>
      <protection locked="0"/>
    </xf>
    <xf numFmtId="179" fontId="12" fillId="0" borderId="11" xfId="0" applyNumberFormat="1" applyFont="1" applyFill="1" applyBorder="1" applyAlignment="1" applyProtection="1">
      <alignment vertical="center"/>
      <protection locked="0"/>
    </xf>
    <xf numFmtId="0" fontId="17" fillId="0" borderId="11" xfId="0" applyFont="1" applyFill="1" applyBorder="1" applyAlignment="1" applyProtection="1">
      <alignment vertical="center" wrapText="1"/>
      <protection locked="0"/>
    </xf>
    <xf numFmtId="180" fontId="18" fillId="0" borderId="11" xfId="0" applyNumberFormat="1" applyFont="1" applyFill="1" applyBorder="1" applyAlignment="1" applyProtection="1">
      <alignment vertical="center"/>
      <protection locked="0"/>
    </xf>
    <xf numFmtId="180" fontId="11" fillId="0" borderId="11" xfId="0" applyNumberFormat="1" applyFont="1" applyFill="1" applyBorder="1" applyAlignment="1" applyProtection="1">
      <alignment vertical="center" wrapText="1"/>
      <protection locked="0"/>
    </xf>
    <xf numFmtId="180" fontId="15" fillId="0" borderId="11" xfId="0" applyNumberFormat="1" applyFont="1" applyFill="1" applyBorder="1" applyAlignment="1" applyProtection="1">
      <alignment vertical="center"/>
      <protection locked="0"/>
    </xf>
    <xf numFmtId="180" fontId="50" fillId="0" borderId="11" xfId="0" applyNumberFormat="1" applyFont="1" applyFill="1" applyBorder="1" applyAlignment="1" applyProtection="1">
      <alignment vertical="center"/>
      <protection locked="0"/>
    </xf>
    <xf numFmtId="0" fontId="11" fillId="0" borderId="11" xfId="0" applyFont="1" applyFill="1" applyBorder="1" applyAlignment="1">
      <alignment horizontal="left" vertical="center" wrapText="1"/>
    </xf>
    <xf numFmtId="0" fontId="11" fillId="0" borderId="11" xfId="0" applyFont="1" applyFill="1" applyBorder="1" applyAlignment="1">
      <alignment horizontal="left" vertical="center" wrapText="1"/>
    </xf>
    <xf numFmtId="180" fontId="16" fillId="0" borderId="11" xfId="0" applyNumberFormat="1" applyFont="1" applyFill="1" applyBorder="1" applyAlignment="1" applyProtection="1">
      <alignment horizontal="right"/>
      <protection locked="0"/>
    </xf>
    <xf numFmtId="0" fontId="6" fillId="0" borderId="11" xfId="0" applyFont="1" applyFill="1" applyBorder="1" applyAlignment="1" applyProtection="1">
      <alignment vertical="center"/>
      <protection locked="0"/>
    </xf>
    <xf numFmtId="0" fontId="12" fillId="0" borderId="11" xfId="0" applyFont="1" applyFill="1" applyBorder="1" applyAlignment="1" applyProtection="1">
      <alignment vertical="center"/>
      <protection locked="0"/>
    </xf>
    <xf numFmtId="180" fontId="51" fillId="0" borderId="11" xfId="0" applyNumberFormat="1" applyFont="1" applyFill="1" applyBorder="1" applyAlignment="1" applyProtection="1">
      <alignment vertical="center"/>
      <protection locked="0"/>
    </xf>
    <xf numFmtId="180" fontId="52" fillId="0" borderId="11" xfId="0" applyNumberFormat="1" applyFont="1" applyFill="1" applyBorder="1" applyAlignment="1" applyProtection="1">
      <alignment horizontal="right"/>
      <protection/>
    </xf>
    <xf numFmtId="180" fontId="52" fillId="0" borderId="11" xfId="0" applyNumberFormat="1" applyFont="1" applyFill="1" applyBorder="1" applyAlignment="1" applyProtection="1">
      <alignment vertical="center"/>
      <protection locked="0"/>
    </xf>
    <xf numFmtId="180" fontId="52" fillId="0" borderId="11" xfId="0" applyNumberFormat="1" applyFont="1" applyFill="1" applyBorder="1" applyAlignment="1" applyProtection="1">
      <alignment horizontal="right"/>
      <protection locked="0"/>
    </xf>
    <xf numFmtId="180" fontId="12" fillId="0" borderId="11" xfId="0" applyNumberFormat="1" applyFont="1" applyFill="1" applyBorder="1" applyAlignment="1" applyProtection="1">
      <alignment vertical="center" wrapText="1"/>
      <protection locked="0"/>
    </xf>
    <xf numFmtId="180" fontId="18" fillId="0" borderId="11" xfId="0" applyNumberFormat="1" applyFont="1" applyFill="1" applyBorder="1" applyAlignment="1" applyProtection="1">
      <alignment vertical="center" wrapText="1"/>
      <protection locked="0"/>
    </xf>
    <xf numFmtId="180" fontId="6" fillId="0" borderId="11" xfId="0" applyNumberFormat="1" applyFont="1" applyFill="1" applyBorder="1" applyAlignment="1" applyProtection="1">
      <alignment vertical="center"/>
      <protection locked="0"/>
    </xf>
    <xf numFmtId="180" fontId="16" fillId="0" borderId="11" xfId="0" applyNumberFormat="1" applyFont="1" applyFill="1" applyBorder="1" applyAlignment="1" applyProtection="1">
      <alignment horizontal="center"/>
      <protection/>
    </xf>
    <xf numFmtId="0" fontId="12" fillId="0" borderId="11"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protection locked="0"/>
    </xf>
    <xf numFmtId="0" fontId="12" fillId="0" borderId="11" xfId="0" applyFont="1" applyFill="1" applyBorder="1" applyAlignment="1" applyProtection="1">
      <alignment horizontal="center"/>
      <protection locked="0"/>
    </xf>
    <xf numFmtId="0" fontId="53" fillId="0" borderId="0" xfId="0" applyFont="1" applyFill="1" applyAlignment="1" applyProtection="1">
      <alignment horizontal="center"/>
      <protection locked="0"/>
    </xf>
    <xf numFmtId="180" fontId="16" fillId="0" borderId="11" xfId="0" applyNumberFormat="1" applyFont="1" applyFill="1" applyBorder="1" applyAlignment="1" applyProtection="1">
      <alignment horizontal="center"/>
      <protection/>
    </xf>
    <xf numFmtId="0" fontId="0" fillId="0" borderId="11" xfId="0" applyFill="1" applyBorder="1" applyAlignment="1" applyProtection="1">
      <alignment vertical="center"/>
      <protection locked="0"/>
    </xf>
    <xf numFmtId="0" fontId="0" fillId="0" borderId="11" xfId="0" applyFill="1" applyBorder="1" applyAlignment="1" applyProtection="1">
      <alignment vertical="center"/>
      <protection locked="0"/>
    </xf>
    <xf numFmtId="0" fontId="1" fillId="0" borderId="11" xfId="0" applyFont="1" applyFill="1" applyBorder="1" applyAlignment="1" applyProtection="1">
      <alignment vertical="center" wrapText="1"/>
      <protection locked="0"/>
    </xf>
    <xf numFmtId="180" fontId="16" fillId="0" borderId="11" xfId="0" applyNumberFormat="1" applyFont="1" applyFill="1" applyBorder="1" applyAlignment="1" applyProtection="1">
      <alignment horizontal="center"/>
      <protection locked="0"/>
    </xf>
    <xf numFmtId="180" fontId="52" fillId="0" borderId="11" xfId="0" applyNumberFormat="1" applyFont="1" applyFill="1" applyBorder="1" applyAlignment="1" applyProtection="1">
      <alignment horizontal="center"/>
      <protection/>
    </xf>
    <xf numFmtId="0" fontId="53" fillId="0" borderId="11" xfId="0" applyFont="1" applyFill="1" applyBorder="1" applyAlignment="1" applyProtection="1">
      <alignment vertical="center"/>
      <protection locked="0"/>
    </xf>
    <xf numFmtId="0" fontId="51" fillId="0" borderId="11" xfId="0" applyFont="1" applyFill="1" applyBorder="1" applyAlignment="1" applyProtection="1">
      <alignment vertical="center"/>
      <protection locked="0"/>
    </xf>
    <xf numFmtId="0" fontId="51" fillId="0" borderId="11" xfId="0" applyFont="1" applyFill="1" applyBorder="1" applyAlignment="1" applyProtection="1">
      <alignment horizontal="center" vertical="center"/>
      <protection locked="0"/>
    </xf>
    <xf numFmtId="180" fontId="12" fillId="0" borderId="11" xfId="0" applyNumberFormat="1" applyFont="1" applyFill="1" applyBorder="1" applyAlignment="1" applyProtection="1">
      <alignment horizontal="right"/>
      <protection locked="0"/>
    </xf>
    <xf numFmtId="180" fontId="50" fillId="0" borderId="11" xfId="0" applyNumberFormat="1" applyFont="1" applyFill="1" applyBorder="1" applyAlignment="1" applyProtection="1">
      <alignment vertical="center" wrapText="1"/>
      <protection locked="0"/>
    </xf>
    <xf numFmtId="180" fontId="20" fillId="0" borderId="11" xfId="0" applyNumberFormat="1" applyFont="1" applyFill="1" applyBorder="1" applyAlignment="1" applyProtection="1">
      <alignment vertical="center" wrapText="1"/>
      <protection locked="0"/>
    </xf>
    <xf numFmtId="180" fontId="21" fillId="0" borderId="11" xfId="0" applyNumberFormat="1" applyFont="1" applyFill="1" applyBorder="1" applyAlignment="1" applyProtection="1">
      <alignment vertical="center"/>
      <protection locked="0"/>
    </xf>
    <xf numFmtId="180" fontId="22" fillId="0" borderId="11" xfId="0" applyNumberFormat="1" applyFont="1" applyFill="1" applyBorder="1" applyAlignment="1" applyProtection="1">
      <alignment vertical="center"/>
      <protection locked="0"/>
    </xf>
    <xf numFmtId="179" fontId="12" fillId="0" borderId="11" xfId="0" applyNumberFormat="1" applyFont="1" applyFill="1" applyBorder="1" applyAlignment="1" applyProtection="1">
      <alignment horizontal="center" vertical="center"/>
      <protection locked="0"/>
    </xf>
    <xf numFmtId="180" fontId="12" fillId="0" borderId="11" xfId="0" applyNumberFormat="1" applyFont="1" applyFill="1" applyBorder="1" applyAlignment="1" applyProtection="1">
      <alignment horizontal="center" vertical="center"/>
      <protection locked="0"/>
    </xf>
    <xf numFmtId="0" fontId="11" fillId="0" borderId="11" xfId="0" applyFont="1" applyFill="1" applyBorder="1" applyAlignment="1" applyProtection="1">
      <alignment vertical="center"/>
      <protection locked="0"/>
    </xf>
    <xf numFmtId="180" fontId="12" fillId="0" borderId="11" xfId="0" applyNumberFormat="1" applyFont="1" applyFill="1" applyBorder="1" applyAlignment="1" applyProtection="1">
      <alignment vertical="center"/>
      <protection locked="0"/>
    </xf>
    <xf numFmtId="180" fontId="18" fillId="0" borderId="11" xfId="0" applyNumberFormat="1" applyFont="1" applyFill="1" applyBorder="1" applyAlignment="1" applyProtection="1">
      <alignment vertical="center"/>
      <protection locked="0"/>
    </xf>
    <xf numFmtId="180" fontId="18" fillId="0" borderId="11" xfId="0" applyNumberFormat="1" applyFont="1" applyFill="1" applyBorder="1" applyAlignment="1" applyProtection="1">
      <alignment vertical="center" wrapText="1"/>
      <protection locked="0"/>
    </xf>
    <xf numFmtId="180" fontId="54" fillId="0" borderId="11" xfId="0" applyNumberFormat="1" applyFont="1" applyFill="1" applyBorder="1" applyAlignment="1" applyProtection="1">
      <alignment vertical="center"/>
      <protection locked="0"/>
    </xf>
    <xf numFmtId="180" fontId="18" fillId="0" borderId="11" xfId="0" applyNumberFormat="1" applyFont="1" applyFill="1" applyBorder="1" applyAlignment="1" applyProtection="1">
      <alignment horizontal="right"/>
      <protection/>
    </xf>
    <xf numFmtId="180" fontId="12" fillId="0" borderId="11" xfId="0" applyNumberFormat="1" applyFont="1" applyFill="1" applyBorder="1" applyAlignment="1" applyProtection="1">
      <alignment horizontal="center" vertical="center"/>
      <protection locked="0"/>
    </xf>
    <xf numFmtId="180" fontId="13" fillId="0" borderId="11" xfId="0" applyNumberFormat="1" applyFont="1" applyFill="1" applyBorder="1" applyAlignment="1" applyProtection="1">
      <alignment vertical="center"/>
      <protection locked="0"/>
    </xf>
    <xf numFmtId="180" fontId="16" fillId="0" borderId="11" xfId="0" applyNumberFormat="1" applyFont="1" applyFill="1" applyBorder="1" applyAlignment="1" applyProtection="1">
      <alignment vertical="center"/>
      <protection locked="0"/>
    </xf>
    <xf numFmtId="180" fontId="22" fillId="0" borderId="11" xfId="0" applyNumberFormat="1" applyFont="1" applyFill="1" applyBorder="1" applyAlignment="1" applyProtection="1">
      <alignment vertical="center"/>
      <protection locked="0"/>
    </xf>
    <xf numFmtId="0" fontId="11" fillId="0" borderId="11" xfId="0" applyFont="1" applyFill="1" applyBorder="1" applyAlignment="1">
      <alignment horizontal="left" vertical="center"/>
    </xf>
    <xf numFmtId="0" fontId="12" fillId="0" borderId="18" xfId="0" applyFont="1" applyFill="1" applyBorder="1" applyAlignment="1" applyProtection="1">
      <alignment horizontal="left" vertical="center"/>
      <protection locked="0"/>
    </xf>
    <xf numFmtId="0" fontId="0" fillId="0" borderId="0" xfId="0" applyFill="1" applyAlignment="1" applyProtection="1">
      <alignment vertical="center"/>
      <protection locked="0"/>
    </xf>
    <xf numFmtId="180" fontId="0" fillId="0" borderId="0" xfId="0" applyNumberFormat="1" applyFill="1" applyAlignment="1" applyProtection="1">
      <alignment horizontal="right"/>
      <protection locked="0"/>
    </xf>
    <xf numFmtId="180" fontId="1" fillId="0" borderId="0" xfId="0" applyNumberFormat="1" applyFont="1" applyFill="1" applyAlignment="1" applyProtection="1">
      <alignment horizontal="right"/>
      <protection locked="0"/>
    </xf>
    <xf numFmtId="0" fontId="24" fillId="0" borderId="11" xfId="0" applyFont="1" applyFill="1" applyBorder="1" applyAlignment="1" applyProtection="1">
      <alignment vertical="center"/>
      <protection locked="0"/>
    </xf>
    <xf numFmtId="0" fontId="12" fillId="0" borderId="11" xfId="0" applyFont="1" applyFill="1" applyBorder="1" applyAlignment="1" applyProtection="1">
      <alignment horizontal="center" vertical="center"/>
      <protection locked="0"/>
    </xf>
    <xf numFmtId="0" fontId="1" fillId="0" borderId="11" xfId="0" applyFont="1" applyFill="1" applyBorder="1" applyAlignment="1" applyProtection="1">
      <alignment vertical="center" wrapText="1"/>
      <protection locked="0"/>
    </xf>
    <xf numFmtId="0" fontId="12" fillId="0" borderId="0" xfId="0" applyFont="1" applyFill="1" applyAlignment="1" applyProtection="1">
      <alignment vertical="center"/>
      <protection locked="0"/>
    </xf>
    <xf numFmtId="0" fontId="12" fillId="0" borderId="0" xfId="0" applyFont="1" applyAlignment="1">
      <alignment vertical="center" wrapText="1"/>
    </xf>
    <xf numFmtId="0" fontId="15"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14" fillId="0" borderId="0" xfId="0" applyFont="1" applyAlignment="1">
      <alignment horizontal="center" vertical="center" wrapText="1"/>
    </xf>
    <xf numFmtId="0" fontId="12" fillId="0" borderId="10" xfId="0" applyFont="1" applyBorder="1" applyAlignment="1">
      <alignment horizontal="left" vertical="center" wrapText="1"/>
    </xf>
    <xf numFmtId="0" fontId="12" fillId="0" borderId="11" xfId="0" applyFont="1" applyBorder="1" applyAlignment="1">
      <alignment horizontal="center" vertical="center" wrapText="1"/>
    </xf>
    <xf numFmtId="180" fontId="12" fillId="0" borderId="11" xfId="0" applyNumberFormat="1" applyFont="1" applyBorder="1" applyAlignment="1" applyProtection="1">
      <alignment vertical="center" wrapText="1"/>
      <protection locked="0"/>
    </xf>
    <xf numFmtId="181" fontId="12" fillId="0" borderId="11" xfId="0" applyNumberFormat="1" applyFont="1" applyBorder="1" applyAlignment="1" applyProtection="1">
      <alignment vertical="center" wrapText="1"/>
      <protection locked="0"/>
    </xf>
    <xf numFmtId="182" fontId="6" fillId="0" borderId="11" xfId="0" applyNumberFormat="1" applyFont="1" applyBorder="1" applyAlignment="1" applyProtection="1">
      <alignment vertical="center" wrapText="1"/>
      <protection locked="0"/>
    </xf>
    <xf numFmtId="180" fontId="16" fillId="0" borderId="11" xfId="0" applyNumberFormat="1" applyFont="1" applyBorder="1" applyAlignment="1" applyProtection="1">
      <alignment vertical="center" wrapText="1"/>
      <protection locked="0"/>
    </xf>
    <xf numFmtId="181" fontId="16" fillId="0" borderId="11" xfId="0" applyNumberFormat="1" applyFont="1" applyBorder="1" applyAlignment="1" applyProtection="1">
      <alignment vertical="center" wrapText="1"/>
      <protection locked="0"/>
    </xf>
    <xf numFmtId="0" fontId="12" fillId="0" borderId="11" xfId="0" applyFont="1" applyBorder="1" applyAlignment="1">
      <alignment horizontal="right" vertical="center" wrapText="1"/>
    </xf>
    <xf numFmtId="181" fontId="12" fillId="0" borderId="11" xfId="0" applyNumberFormat="1" applyFont="1" applyBorder="1" applyAlignment="1">
      <alignment horizontal="right" vertical="center" wrapText="1"/>
    </xf>
    <xf numFmtId="181" fontId="21" fillId="0" borderId="11" xfId="0" applyNumberFormat="1" applyFont="1" applyBorder="1" applyAlignment="1" applyProtection="1">
      <alignment vertical="center" wrapText="1"/>
      <protection locked="0"/>
    </xf>
    <xf numFmtId="181" fontId="12" fillId="0" borderId="11" xfId="0" applyNumberFormat="1" applyFont="1" applyFill="1" applyBorder="1" applyAlignment="1">
      <alignment vertical="center" wrapText="1"/>
    </xf>
    <xf numFmtId="0" fontId="12" fillId="0" borderId="11" xfId="0" applyFont="1" applyBorder="1" applyAlignment="1">
      <alignment horizontal="left" vertical="center" wrapText="1"/>
    </xf>
    <xf numFmtId="0" fontId="1" fillId="0" borderId="11" xfId="0" applyFont="1" applyBorder="1" applyAlignment="1">
      <alignment horizontal="left" vertical="center" wrapText="1"/>
    </xf>
    <xf numFmtId="181" fontId="16" fillId="0" borderId="11" xfId="0" applyNumberFormat="1" applyFont="1" applyBorder="1" applyAlignment="1" applyProtection="1">
      <alignment horizontal="center" vertical="center" wrapText="1"/>
      <protection locked="0"/>
    </xf>
    <xf numFmtId="181" fontId="12" fillId="0" borderId="11" xfId="0" applyNumberFormat="1" applyFont="1" applyBorder="1" applyAlignment="1">
      <alignment horizontal="left" vertical="center" wrapText="1"/>
    </xf>
    <xf numFmtId="182" fontId="16" fillId="0" borderId="11" xfId="0" applyNumberFormat="1" applyFont="1" applyBorder="1" applyAlignment="1" applyProtection="1">
      <alignment vertical="center" wrapText="1"/>
      <protection locked="0"/>
    </xf>
    <xf numFmtId="181" fontId="12" fillId="0" borderId="11" xfId="0" applyNumberFormat="1" applyFont="1" applyBorder="1" applyAlignment="1">
      <alignment vertical="center" wrapText="1"/>
    </xf>
    <xf numFmtId="0" fontId="12" fillId="0" borderId="11" xfId="0" applyFont="1" applyBorder="1" applyAlignment="1">
      <alignment vertical="center" wrapText="1"/>
    </xf>
    <xf numFmtId="181" fontId="20" fillId="0" borderId="11" xfId="0" applyNumberFormat="1" applyFont="1" applyBorder="1" applyAlignment="1" applyProtection="1">
      <alignment vertical="center" wrapText="1"/>
      <protection locked="0"/>
    </xf>
    <xf numFmtId="180" fontId="19" fillId="0" borderId="11" xfId="0" applyNumberFormat="1" applyFont="1" applyBorder="1" applyAlignment="1" applyProtection="1">
      <alignment vertical="center" wrapText="1"/>
      <protection locked="0"/>
    </xf>
    <xf numFmtId="181" fontId="6" fillId="0" borderId="11" xfId="0" applyNumberFormat="1" applyFont="1" applyBorder="1" applyAlignment="1" applyProtection="1">
      <alignment vertical="center" wrapText="1"/>
      <protection locked="0"/>
    </xf>
    <xf numFmtId="181" fontId="13" fillId="0" borderId="11" xfId="0" applyNumberFormat="1" applyFont="1" applyBorder="1" applyAlignment="1" applyProtection="1">
      <alignment vertical="center" wrapText="1"/>
      <protection locked="0"/>
    </xf>
    <xf numFmtId="182" fontId="16" fillId="0" borderId="11" xfId="0" applyNumberFormat="1" applyFont="1" applyBorder="1" applyAlignment="1" applyProtection="1">
      <alignment horizontal="center" vertical="center" wrapText="1"/>
      <protection locked="0"/>
    </xf>
    <xf numFmtId="181" fontId="12" fillId="0" borderId="11" xfId="0" applyNumberFormat="1" applyFont="1" applyBorder="1" applyAlignment="1" applyProtection="1">
      <alignment horizontal="center" vertical="center" wrapText="1"/>
      <protection locked="0"/>
    </xf>
    <xf numFmtId="0" fontId="12" fillId="0" borderId="0" xfId="0" applyFont="1" applyAlignment="1">
      <alignment horizontal="center" vertical="center" wrapText="1"/>
    </xf>
    <xf numFmtId="181" fontId="1" fillId="0" borderId="11" xfId="0" applyNumberFormat="1" applyFont="1" applyBorder="1" applyAlignment="1" applyProtection="1">
      <alignment horizontal="center" vertical="center" wrapText="1"/>
      <protection locked="0"/>
    </xf>
    <xf numFmtId="0" fontId="15" fillId="0" borderId="11" xfId="0" applyFont="1" applyBorder="1" applyAlignment="1">
      <alignment horizontal="center" vertical="center" wrapText="1"/>
    </xf>
    <xf numFmtId="0" fontId="15" fillId="0" borderId="0" xfId="0" applyFont="1" applyBorder="1" applyAlignment="1">
      <alignment vertical="center" wrapText="1"/>
    </xf>
    <xf numFmtId="181" fontId="12" fillId="0" borderId="11" xfId="0" applyNumberFormat="1" applyFont="1" applyBorder="1" applyAlignment="1">
      <alignment horizontal="center" vertical="center" wrapText="1"/>
    </xf>
    <xf numFmtId="0" fontId="12" fillId="0" borderId="11" xfId="0" applyFont="1" applyFill="1" applyBorder="1" applyAlignment="1">
      <alignment vertical="center" wrapText="1"/>
    </xf>
    <xf numFmtId="180" fontId="20" fillId="0" borderId="11" xfId="0" applyNumberFormat="1" applyFont="1" applyBorder="1" applyAlignment="1" applyProtection="1">
      <alignment vertical="center" wrapText="1"/>
      <protection locked="0"/>
    </xf>
    <xf numFmtId="181" fontId="12" fillId="0" borderId="11" xfId="0" applyNumberFormat="1" applyFont="1" applyFill="1" applyBorder="1" applyAlignment="1">
      <alignment horizontal="right" vertical="center" wrapText="1"/>
    </xf>
    <xf numFmtId="0" fontId="12" fillId="0" borderId="11" xfId="0" applyFont="1" applyFill="1" applyBorder="1" applyAlignment="1">
      <alignment horizontal="left" vertical="center" wrapText="1"/>
    </xf>
    <xf numFmtId="0" fontId="12" fillId="0" borderId="0" xfId="0" applyFont="1" applyAlignment="1">
      <alignment horizontal="left" vertical="center" wrapText="1"/>
    </xf>
    <xf numFmtId="181" fontId="12" fillId="0" borderId="0" xfId="0" applyNumberFormat="1" applyFont="1" applyAlignment="1">
      <alignment vertical="center" wrapText="1"/>
    </xf>
    <xf numFmtId="0" fontId="12" fillId="0" borderId="11" xfId="0" applyFont="1" applyFill="1" applyBorder="1" applyAlignment="1">
      <alignment horizontal="center" vertical="center" wrapText="1"/>
    </xf>
    <xf numFmtId="0" fontId="11" fillId="0" borderId="11" xfId="0" applyFont="1" applyBorder="1" applyAlignment="1">
      <alignment horizontal="center" vertical="center" wrapText="1"/>
    </xf>
    <xf numFmtId="181" fontId="12" fillId="0" borderId="0" xfId="0" applyNumberFormat="1" applyFont="1" applyAlignment="1">
      <alignment horizontal="center" vertical="center" wrapText="1"/>
    </xf>
    <xf numFmtId="0" fontId="12" fillId="0" borderId="0" xfId="0" applyFont="1" applyAlignment="1">
      <alignment vertical="center"/>
    </xf>
    <xf numFmtId="0" fontId="15" fillId="0" borderId="0" xfId="0" applyFont="1" applyAlignment="1">
      <alignment vertical="center"/>
    </xf>
    <xf numFmtId="0" fontId="0" fillId="0" borderId="0" xfId="0" applyFont="1" applyAlignment="1">
      <alignment vertical="center"/>
    </xf>
    <xf numFmtId="0" fontId="25" fillId="0" borderId="0" xfId="0" applyFont="1" applyAlignment="1">
      <alignment horizontal="center" vertical="center"/>
    </xf>
    <xf numFmtId="0" fontId="12" fillId="0" borderId="10" xfId="0" applyFont="1" applyBorder="1" applyAlignment="1">
      <alignment vertical="center"/>
    </xf>
    <xf numFmtId="0" fontId="0" fillId="0" borderId="10" xfId="0" applyFont="1" applyBorder="1" applyAlignment="1">
      <alignment vertical="center"/>
    </xf>
    <xf numFmtId="0" fontId="12" fillId="0" borderId="14" xfId="0" applyFont="1" applyBorder="1" applyAlignment="1">
      <alignment horizontal="center" vertical="center"/>
    </xf>
    <xf numFmtId="0" fontId="12" fillId="0" borderId="16" xfId="0" applyFont="1" applyBorder="1" applyAlignment="1">
      <alignment horizontal="center" vertical="center"/>
    </xf>
    <xf numFmtId="0" fontId="12" fillId="0" borderId="15" xfId="0" applyFont="1" applyBorder="1" applyAlignment="1">
      <alignment horizontal="center" vertical="center"/>
    </xf>
    <xf numFmtId="0" fontId="12" fillId="0" borderId="12" xfId="0" applyFont="1" applyBorder="1" applyAlignment="1">
      <alignment horizontal="center" vertical="center" wrapText="1"/>
    </xf>
    <xf numFmtId="0" fontId="12" fillId="0" borderId="14" xfId="0" applyFont="1" applyBorder="1" applyAlignment="1">
      <alignment horizontal="left" vertical="center" wrapText="1"/>
    </xf>
    <xf numFmtId="0" fontId="12" fillId="0" borderId="12" xfId="0" applyFont="1" applyBorder="1" applyAlignment="1">
      <alignment horizontal="center" vertical="center"/>
    </xf>
    <xf numFmtId="0" fontId="12" fillId="0" borderId="17" xfId="0" applyFont="1" applyBorder="1" applyAlignment="1">
      <alignment horizontal="center" vertical="center" wrapText="1"/>
    </xf>
    <xf numFmtId="0" fontId="12" fillId="0" borderId="11" xfId="0" applyFont="1" applyBorder="1" applyAlignment="1">
      <alignment horizontal="center" vertical="center"/>
    </xf>
    <xf numFmtId="0" fontId="12" fillId="0" borderId="13" xfId="0" applyFont="1" applyBorder="1" applyAlignment="1">
      <alignment horizontal="center" vertical="center"/>
    </xf>
    <xf numFmtId="0" fontId="12" fillId="0" borderId="13" xfId="0" applyFont="1" applyBorder="1" applyAlignment="1">
      <alignment horizontal="center" vertical="center" wrapText="1"/>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1" xfId="0" applyFont="1" applyBorder="1" applyAlignment="1">
      <alignment vertical="center"/>
    </xf>
    <xf numFmtId="179" fontId="15" fillId="0" borderId="11" xfId="0" applyNumberFormat="1" applyFont="1" applyBorder="1" applyAlignment="1">
      <alignment vertical="center"/>
    </xf>
    <xf numFmtId="0" fontId="12" fillId="0" borderId="11" xfId="0" applyFont="1" applyBorder="1" applyAlignment="1">
      <alignment horizontal="right" vertical="center"/>
    </xf>
    <xf numFmtId="0" fontId="15" fillId="0" borderId="11" xfId="0" applyFont="1" applyBorder="1" applyAlignment="1">
      <alignment horizontal="left" vertical="center"/>
    </xf>
    <xf numFmtId="0" fontId="12" fillId="0" borderId="11" xfId="0" applyFont="1" applyBorder="1" applyAlignment="1">
      <alignment horizontal="left" vertical="center" indent="1"/>
    </xf>
    <xf numFmtId="0" fontId="12" fillId="0" borderId="11" xfId="0" applyFont="1" applyBorder="1" applyAlignment="1">
      <alignment vertical="center"/>
    </xf>
    <xf numFmtId="0" fontId="12" fillId="0" borderId="15" xfId="0" applyFont="1" applyBorder="1" applyAlignment="1">
      <alignment vertical="center"/>
    </xf>
    <xf numFmtId="0" fontId="12" fillId="0" borderId="13" xfId="0" applyFont="1" applyBorder="1" applyAlignment="1">
      <alignment vertical="center"/>
    </xf>
    <xf numFmtId="0" fontId="12" fillId="0" borderId="19" xfId="0" applyFont="1" applyBorder="1" applyAlignment="1">
      <alignment vertical="center"/>
    </xf>
    <xf numFmtId="0" fontId="12" fillId="0" borderId="12" xfId="0" applyFont="1" applyBorder="1" applyAlignment="1">
      <alignment horizontal="left" vertical="center" indent="1"/>
    </xf>
    <xf numFmtId="0" fontId="12" fillId="0" borderId="12" xfId="0" applyFont="1" applyBorder="1" applyAlignment="1">
      <alignment vertical="center"/>
    </xf>
    <xf numFmtId="0" fontId="12" fillId="0" borderId="0" xfId="0" applyFont="1" applyAlignment="1">
      <alignment vertical="center"/>
    </xf>
    <xf numFmtId="0" fontId="12" fillId="0" borderId="16" xfId="0" applyFont="1" applyBorder="1" applyAlignment="1">
      <alignment vertical="center"/>
    </xf>
    <xf numFmtId="0" fontId="12" fillId="0" borderId="14" xfId="0" applyFont="1" applyBorder="1" applyAlignment="1">
      <alignment vertical="center"/>
    </xf>
    <xf numFmtId="0" fontId="0" fillId="0" borderId="0" xfId="0" applyFont="1" applyAlignment="1">
      <alignment horizontal="left" vertical="center"/>
    </xf>
    <xf numFmtId="0" fontId="12" fillId="0" borderId="10" xfId="0" applyFont="1" applyBorder="1" applyAlignment="1">
      <alignment horizontal="center" vertical="center"/>
    </xf>
    <xf numFmtId="0" fontId="12" fillId="0" borderId="15" xfId="0" applyFont="1" applyBorder="1" applyAlignment="1">
      <alignment horizontal="left" vertical="center" wrapText="1"/>
    </xf>
    <xf numFmtId="0" fontId="12" fillId="0" borderId="16" xfId="0" applyFont="1" applyBorder="1" applyAlignment="1">
      <alignment horizontal="left" vertical="center" wrapText="1"/>
    </xf>
    <xf numFmtId="0" fontId="12" fillId="0" borderId="14" xfId="0" applyFont="1" applyBorder="1" applyAlignment="1">
      <alignment horizontal="center" vertical="center" wrapText="1"/>
    </xf>
    <xf numFmtId="0" fontId="12" fillId="0" borderId="16" xfId="0" applyFont="1" applyBorder="1" applyAlignment="1">
      <alignment horizontal="center" vertical="center" wrapText="1"/>
    </xf>
    <xf numFmtId="179" fontId="12" fillId="0" borderId="11" xfId="0" applyNumberFormat="1" applyFont="1" applyBorder="1" applyAlignment="1">
      <alignment vertical="center"/>
    </xf>
    <xf numFmtId="0" fontId="12" fillId="0" borderId="20" xfId="0" applyFont="1" applyBorder="1" applyAlignment="1">
      <alignment vertical="center"/>
    </xf>
    <xf numFmtId="0" fontId="12" fillId="0" borderId="21" xfId="0" applyFont="1" applyBorder="1" applyAlignment="1">
      <alignment vertical="center"/>
    </xf>
    <xf numFmtId="0" fontId="12" fillId="0" borderId="15" xfId="0" applyFont="1" applyBorder="1" applyAlignment="1">
      <alignment horizontal="center" vertical="center" wrapText="1"/>
    </xf>
    <xf numFmtId="0" fontId="12" fillId="0" borderId="22" xfId="0" applyFont="1" applyBorder="1" applyAlignment="1">
      <alignment vertical="center"/>
    </xf>
    <xf numFmtId="0" fontId="15" fillId="0" borderId="14" xfId="0" applyFont="1" applyBorder="1" applyAlignment="1">
      <alignment vertical="center"/>
    </xf>
    <xf numFmtId="0" fontId="12" fillId="0" borderId="0" xfId="45" applyFont="1" applyAlignment="1">
      <alignment horizontal="center" vertical="center" wrapText="1"/>
      <protection/>
    </xf>
    <xf numFmtId="0" fontId="26" fillId="0" borderId="0" xfId="45" applyFont="1" applyAlignment="1">
      <alignment horizontal="center" vertical="center" wrapText="1"/>
      <protection/>
    </xf>
    <xf numFmtId="0" fontId="0" fillId="0" borderId="0" xfId="45" applyAlignment="1">
      <alignment horizontal="center" vertical="center" wrapText="1"/>
      <protection/>
    </xf>
    <xf numFmtId="0" fontId="0" fillId="0" borderId="0" xfId="45" applyAlignment="1">
      <alignment horizontal="left" vertical="center" wrapText="1"/>
      <protection/>
    </xf>
    <xf numFmtId="0" fontId="27" fillId="0" borderId="10" xfId="45" applyFont="1" applyBorder="1" applyAlignment="1">
      <alignment horizontal="center" vertical="center" wrapText="1"/>
      <protection/>
    </xf>
    <xf numFmtId="0" fontId="12" fillId="0" borderId="11" xfId="45" applyFont="1" applyBorder="1" applyAlignment="1">
      <alignment horizontal="center" vertical="center" wrapText="1"/>
      <protection/>
    </xf>
    <xf numFmtId="0" fontId="12" fillId="0" borderId="12" xfId="45" applyFont="1" applyBorder="1" applyAlignment="1">
      <alignment horizontal="center" vertical="center" wrapText="1"/>
      <protection/>
    </xf>
    <xf numFmtId="0" fontId="0" fillId="0" borderId="11" xfId="45" applyBorder="1" applyAlignment="1">
      <alignment horizontal="center" vertical="center" wrapText="1"/>
      <protection/>
    </xf>
    <xf numFmtId="0" fontId="11" fillId="0" borderId="18" xfId="45" applyFont="1" applyBorder="1" applyAlignment="1">
      <alignment horizontal="left" vertical="center" wrapText="1"/>
      <protection/>
    </xf>
    <xf numFmtId="0" fontId="12" fillId="0" borderId="11" xfId="45" applyFont="1" applyBorder="1" applyAlignment="1">
      <alignment horizontal="left" vertical="center" wrapText="1"/>
      <protection/>
    </xf>
    <xf numFmtId="0" fontId="0" fillId="0" borderId="11" xfId="45" applyBorder="1" applyAlignment="1">
      <alignment horizontal="left" vertical="center" wrapText="1"/>
      <protection/>
    </xf>
    <xf numFmtId="0" fontId="0" fillId="0" borderId="0" xfId="45" applyFont="1" applyAlignment="1" applyProtection="1">
      <alignment vertical="center"/>
      <protection locked="0"/>
    </xf>
    <xf numFmtId="0" fontId="28" fillId="0" borderId="0" xfId="45" applyFont="1" applyProtection="1">
      <alignment/>
      <protection locked="0"/>
    </xf>
    <xf numFmtId="0" fontId="28" fillId="0" borderId="0" xfId="45" applyFont="1" applyAlignment="1" applyProtection="1">
      <alignment horizontal="center"/>
      <protection locked="0"/>
    </xf>
    <xf numFmtId="0" fontId="0" fillId="0" borderId="0" xfId="45" applyFont="1" applyProtection="1">
      <alignment/>
      <protection locked="0"/>
    </xf>
    <xf numFmtId="0" fontId="14" fillId="0" borderId="0" xfId="45" applyFont="1" applyAlignment="1" applyProtection="1">
      <alignment horizontal="center" vertical="center"/>
      <protection locked="0"/>
    </xf>
    <xf numFmtId="0" fontId="12" fillId="0" borderId="0" xfId="45" applyFont="1" applyAlignment="1" applyProtection="1">
      <alignment vertical="center"/>
      <protection locked="0"/>
    </xf>
    <xf numFmtId="0" fontId="12" fillId="0" borderId="10" xfId="45" applyFont="1" applyBorder="1" applyAlignment="1">
      <alignment horizontal="right" vertical="center"/>
      <protection/>
    </xf>
    <xf numFmtId="0" fontId="12" fillId="0" borderId="11" xfId="45" applyFont="1" applyBorder="1" applyAlignment="1" applyProtection="1">
      <alignment horizontal="center" vertical="center"/>
      <protection locked="0"/>
    </xf>
    <xf numFmtId="0" fontId="11" fillId="0" borderId="11" xfId="45" applyFont="1" applyBorder="1" applyAlignment="1" applyProtection="1">
      <alignment horizontal="left" vertical="center" wrapText="1"/>
      <protection locked="0"/>
    </xf>
    <xf numFmtId="179" fontId="12" fillId="0" borderId="11" xfId="45" applyNumberFormat="1" applyFont="1" applyBorder="1" applyAlignment="1" applyProtection="1">
      <alignment horizontal="right" vertical="center" wrapText="1"/>
      <protection/>
    </xf>
    <xf numFmtId="179" fontId="6" fillId="0" borderId="11" xfId="45" applyNumberFormat="1" applyFont="1" applyBorder="1" applyAlignment="1" applyProtection="1">
      <alignment vertical="center" wrapText="1"/>
      <protection/>
    </xf>
    <xf numFmtId="0" fontId="12" fillId="0" borderId="11" xfId="45" applyFont="1" applyBorder="1" applyAlignment="1" applyProtection="1">
      <alignment horizontal="left" vertical="center" wrapText="1"/>
      <protection locked="0"/>
    </xf>
    <xf numFmtId="179" fontId="12" fillId="0" borderId="11" xfId="45" applyNumberFormat="1" applyFont="1" applyBorder="1" applyAlignment="1" applyProtection="1">
      <alignment vertical="center" wrapText="1"/>
      <protection locked="0"/>
    </xf>
    <xf numFmtId="0" fontId="16" fillId="0" borderId="11" xfId="45" applyFont="1" applyBorder="1" applyAlignment="1" applyProtection="1">
      <alignment horizontal="left" vertical="center" wrapText="1"/>
      <protection locked="0"/>
    </xf>
    <xf numFmtId="179" fontId="12" fillId="0" borderId="11" xfId="45" applyNumberFormat="1" applyFont="1" applyBorder="1" applyAlignment="1" applyProtection="1">
      <alignment vertical="center" wrapText="1"/>
      <protection/>
    </xf>
    <xf numFmtId="179" fontId="28" fillId="0" borderId="11" xfId="45" applyNumberFormat="1" applyFont="1" applyBorder="1" applyAlignment="1" applyProtection="1">
      <alignment vertical="center" wrapText="1"/>
      <protection locked="0"/>
    </xf>
    <xf numFmtId="0" fontId="28" fillId="0" borderId="11" xfId="45" applyFont="1" applyBorder="1" applyAlignment="1" applyProtection="1">
      <alignment vertical="center" wrapText="1"/>
      <protection locked="0"/>
    </xf>
    <xf numFmtId="0" fontId="12" fillId="0" borderId="11" xfId="45" applyFont="1" applyBorder="1" applyAlignment="1" applyProtection="1">
      <alignment vertical="center" wrapText="1"/>
      <protection locked="0"/>
    </xf>
    <xf numFmtId="0" fontId="11" fillId="0" borderId="11" xfId="45" applyFont="1" applyBorder="1" applyAlignment="1" applyProtection="1">
      <alignment vertical="center" wrapText="1"/>
      <protection locked="0"/>
    </xf>
    <xf numFmtId="179" fontId="12" fillId="0" borderId="0" xfId="45" applyNumberFormat="1" applyFont="1" applyFill="1" applyBorder="1" applyAlignment="1" applyProtection="1">
      <alignment vertical="center" wrapText="1"/>
      <protection locked="0"/>
    </xf>
    <xf numFmtId="0" fontId="12" fillId="0" borderId="11" xfId="45" applyFont="1" applyFill="1" applyBorder="1" applyAlignment="1" applyProtection="1">
      <alignment vertical="center" wrapText="1"/>
      <protection locked="0"/>
    </xf>
    <xf numFmtId="179" fontId="11" fillId="0" borderId="11" xfId="45" applyNumberFormat="1" applyFont="1" applyBorder="1" applyAlignment="1" applyProtection="1">
      <alignment vertical="center" wrapText="1"/>
      <protection locked="0"/>
    </xf>
    <xf numFmtId="180" fontId="18" fillId="0" borderId="11" xfId="0" applyNumberFormat="1" applyFont="1" applyBorder="1" applyAlignment="1" applyProtection="1">
      <alignment vertical="center"/>
      <protection locked="0"/>
    </xf>
    <xf numFmtId="180" fontId="11" fillId="0" borderId="11" xfId="0" applyNumberFormat="1" applyFont="1" applyBorder="1" applyAlignment="1" applyProtection="1">
      <alignment vertical="center"/>
      <protection locked="0"/>
    </xf>
    <xf numFmtId="179" fontId="19" fillId="0" borderId="11" xfId="45" applyNumberFormat="1" applyFont="1" applyBorder="1" applyAlignment="1" applyProtection="1">
      <alignment vertical="center" wrapText="1"/>
      <protection locked="0"/>
    </xf>
    <xf numFmtId="0" fontId="55" fillId="0" borderId="11" xfId="45" applyFont="1" applyBorder="1" applyAlignment="1" applyProtection="1">
      <alignment vertical="center" wrapText="1"/>
      <protection locked="0"/>
    </xf>
    <xf numFmtId="0" fontId="56" fillId="0" borderId="11" xfId="45" applyFont="1" applyBorder="1" applyAlignment="1" applyProtection="1">
      <alignment vertical="center" wrapText="1"/>
      <protection locked="0"/>
    </xf>
    <xf numFmtId="0" fontId="12" fillId="0" borderId="11" xfId="45" applyFont="1" applyBorder="1" applyAlignment="1" applyProtection="1">
      <alignment horizontal="center" vertical="center" wrapText="1"/>
      <protection locked="0"/>
    </xf>
    <xf numFmtId="179" fontId="12" fillId="0" borderId="11" xfId="45" applyNumberFormat="1" applyFont="1" applyBorder="1" applyAlignment="1" applyProtection="1">
      <alignment horizontal="center" vertical="center" wrapText="1"/>
      <protection locked="0"/>
    </xf>
    <xf numFmtId="179" fontId="12" fillId="0" borderId="11" xfId="45" applyNumberFormat="1" applyFont="1" applyBorder="1" applyAlignment="1" applyProtection="1">
      <alignment horizontal="right" vertical="center" wrapText="1"/>
      <protection locked="0"/>
    </xf>
    <xf numFmtId="179" fontId="11" fillId="0" borderId="11" xfId="45" applyNumberFormat="1" applyFont="1" applyBorder="1" applyAlignment="1" applyProtection="1">
      <alignment horizontal="right" vertical="center" wrapText="1"/>
      <protection locked="0"/>
    </xf>
    <xf numFmtId="179" fontId="15" fillId="0" borderId="11" xfId="45" applyNumberFormat="1" applyFont="1" applyBorder="1" applyAlignment="1" applyProtection="1">
      <alignment vertical="center" wrapText="1"/>
      <protection/>
    </xf>
    <xf numFmtId="0" fontId="0" fillId="0" borderId="0" xfId="45" applyFont="1" applyAlignment="1" applyProtection="1">
      <alignment vertical="center" wrapText="1"/>
      <protection locked="0"/>
    </xf>
    <xf numFmtId="43" fontId="12" fillId="0" borderId="0" xfId="22" applyFont="1" applyAlignment="1" applyProtection="1">
      <alignment horizontal="right" vertical="center" wrapText="1"/>
      <protection locked="0"/>
    </xf>
    <xf numFmtId="43" fontId="0" fillId="0" borderId="0" xfId="22" applyFont="1" applyAlignment="1">
      <alignment vertical="center"/>
    </xf>
    <xf numFmtId="0" fontId="14" fillId="0" borderId="0" xfId="0" applyFont="1" applyAlignment="1">
      <alignment horizontal="center" vertical="center"/>
    </xf>
    <xf numFmtId="0" fontId="28" fillId="0" borderId="0" xfId="45" applyFont="1" applyAlignment="1" applyProtection="1">
      <alignment vertical="center" wrapText="1"/>
      <protection locked="0"/>
    </xf>
    <xf numFmtId="43" fontId="12" fillId="0" borderId="0" xfId="22" applyFont="1" applyAlignment="1">
      <alignment horizontal="right" vertical="center"/>
    </xf>
    <xf numFmtId="43" fontId="12" fillId="0" borderId="11" xfId="22" applyFont="1" applyBorder="1" applyAlignment="1" applyProtection="1">
      <alignment horizontal="center" vertical="center" wrapText="1"/>
      <protection locked="0"/>
    </xf>
    <xf numFmtId="43" fontId="12" fillId="0" borderId="11" xfId="22" applyFont="1" applyBorder="1" applyAlignment="1" applyProtection="1">
      <alignment vertical="center" wrapText="1"/>
      <protection/>
    </xf>
    <xf numFmtId="0" fontId="15" fillId="0" borderId="11" xfId="0" applyFont="1" applyBorder="1" applyAlignment="1">
      <alignment vertical="center"/>
    </xf>
    <xf numFmtId="43" fontId="12" fillId="0" borderId="11" xfId="22" applyFont="1" applyBorder="1" applyAlignment="1" applyProtection="1">
      <alignment vertical="center" wrapText="1"/>
      <protection locked="0"/>
    </xf>
    <xf numFmtId="43" fontId="12" fillId="0" borderId="11" xfId="22" applyFont="1" applyBorder="1" applyAlignment="1">
      <alignment vertical="center"/>
    </xf>
    <xf numFmtId="43" fontId="12" fillId="0" borderId="11" xfId="22" applyFont="1" applyFill="1" applyBorder="1" applyAlignment="1" applyProtection="1">
      <alignment vertical="center" wrapText="1"/>
      <protection locked="0"/>
    </xf>
    <xf numFmtId="43" fontId="15" fillId="0" borderId="11" xfId="22" applyFont="1" applyBorder="1" applyAlignment="1" applyProtection="1">
      <alignment horizontal="center" vertical="center" wrapText="1"/>
      <protection locked="0"/>
    </xf>
    <xf numFmtId="43" fontId="12" fillId="0" borderId="11" xfId="22" applyFont="1" applyBorder="1" applyAlignment="1">
      <alignment vertical="center" wrapText="1"/>
    </xf>
    <xf numFmtId="0" fontId="15" fillId="0" borderId="12" xfId="45" applyFont="1" applyBorder="1" applyAlignment="1" applyProtection="1">
      <alignment horizontal="center" vertical="center" wrapText="1"/>
      <protection locked="0"/>
    </xf>
    <xf numFmtId="43" fontId="12" fillId="0" borderId="12" xfId="22" applyFont="1" applyBorder="1" applyAlignment="1" applyProtection="1">
      <alignment horizontal="right" vertical="center" wrapText="1"/>
      <protection locked="0"/>
    </xf>
    <xf numFmtId="43" fontId="12" fillId="0" borderId="12" xfId="22" applyFont="1" applyBorder="1" applyAlignment="1">
      <alignment vertical="center"/>
    </xf>
    <xf numFmtId="0" fontId="12" fillId="0" borderId="12" xfId="0" applyFont="1" applyBorder="1" applyAlignment="1">
      <alignment vertical="center"/>
    </xf>
    <xf numFmtId="0" fontId="15" fillId="0" borderId="11" xfId="45" applyFont="1" applyBorder="1" applyAlignment="1" applyProtection="1">
      <alignment horizontal="center" vertical="center" wrapText="1"/>
      <protection locked="0"/>
    </xf>
    <xf numFmtId="43" fontId="12" fillId="0" borderId="11" xfId="22" applyFont="1" applyBorder="1" applyAlignment="1" applyProtection="1">
      <alignment horizontal="right" vertical="center" wrapText="1"/>
      <protection locked="0"/>
    </xf>
    <xf numFmtId="0" fontId="0" fillId="0" borderId="11" xfId="0" applyFont="1" applyBorder="1" applyAlignment="1">
      <alignment vertical="center"/>
    </xf>
    <xf numFmtId="0" fontId="0" fillId="0" borderId="10" xfId="0" applyBorder="1" applyAlignment="1">
      <alignment vertical="center"/>
    </xf>
    <xf numFmtId="43" fontId="0" fillId="0" borderId="0" xfId="22" applyFont="1" applyAlignment="1">
      <alignment horizontal="left" vertical="center"/>
    </xf>
    <xf numFmtId="180" fontId="0" fillId="0" borderId="0" xfId="0" applyNumberFormat="1" applyFont="1" applyAlignment="1">
      <alignment vertical="center"/>
    </xf>
    <xf numFmtId="43" fontId="0" fillId="0" borderId="10" xfId="22" applyFont="1" applyBorder="1" applyAlignment="1">
      <alignment horizontal="left" vertical="center" wrapText="1"/>
    </xf>
    <xf numFmtId="0" fontId="0" fillId="0" borderId="11" xfId="45" applyFont="1" applyBorder="1" applyAlignment="1" applyProtection="1">
      <alignment horizontal="center" vertical="center" wrapText="1"/>
      <protection locked="0"/>
    </xf>
    <xf numFmtId="43" fontId="0" fillId="0" borderId="11" xfId="22" applyFont="1" applyBorder="1" applyAlignment="1">
      <alignment horizontal="center" vertical="center" wrapText="1"/>
    </xf>
    <xf numFmtId="180" fontId="0" fillId="0" borderId="11" xfId="0" applyNumberFormat="1" applyFont="1" applyBorder="1" applyAlignment="1">
      <alignment horizontal="center" vertical="center" wrapText="1"/>
    </xf>
    <xf numFmtId="0" fontId="0" fillId="0" borderId="11" xfId="0" applyFont="1" applyBorder="1" applyAlignment="1">
      <alignment horizontal="center" vertical="center" wrapText="1"/>
    </xf>
    <xf numFmtId="43" fontId="0" fillId="0" borderId="11" xfId="22" applyFont="1" applyBorder="1" applyAlignment="1">
      <alignment vertical="center"/>
    </xf>
    <xf numFmtId="179" fontId="0" fillId="0" borderId="11" xfId="0" applyNumberFormat="1" applyFont="1" applyBorder="1" applyAlignment="1">
      <alignment vertical="center"/>
    </xf>
    <xf numFmtId="10" fontId="0" fillId="0" borderId="11" xfId="0" applyNumberFormat="1" applyFont="1" applyBorder="1" applyAlignment="1">
      <alignment vertical="center"/>
    </xf>
    <xf numFmtId="0" fontId="0" fillId="0" borderId="11" xfId="0" applyFont="1" applyBorder="1" applyAlignment="1">
      <alignment horizontal="left" vertical="center"/>
    </xf>
    <xf numFmtId="0" fontId="0" fillId="0" borderId="11" xfId="0" applyFont="1" applyBorder="1" applyAlignment="1">
      <alignment vertical="center"/>
    </xf>
    <xf numFmtId="43" fontId="0" fillId="0" borderId="11" xfId="22" applyFont="1" applyBorder="1" applyAlignment="1">
      <alignment vertical="center"/>
    </xf>
    <xf numFmtId="43" fontId="28" fillId="0" borderId="11" xfId="22" applyFont="1" applyBorder="1" applyAlignment="1">
      <alignment horizontal="center" vertical="center" wrapText="1"/>
    </xf>
    <xf numFmtId="180" fontId="12" fillId="0" borderId="11" xfId="0" applyNumberFormat="1" applyFont="1" applyBorder="1" applyAlignment="1">
      <alignment horizontal="center" vertical="center" wrapText="1"/>
    </xf>
    <xf numFmtId="179" fontId="12" fillId="0" borderId="11" xfId="0" applyNumberFormat="1" applyFont="1" applyBorder="1" applyAlignment="1">
      <alignment vertical="center"/>
    </xf>
    <xf numFmtId="179" fontId="12" fillId="0" borderId="11" xfId="45" applyNumberFormat="1" applyFont="1" applyFill="1" applyBorder="1" applyAlignment="1" applyProtection="1">
      <alignment vertical="center" wrapText="1"/>
      <protection locked="0"/>
    </xf>
    <xf numFmtId="0" fontId="12" fillId="0" borderId="0" xfId="45" applyFont="1" applyAlignment="1" applyProtection="1">
      <alignment vertical="center" wrapText="1"/>
      <protection locked="0"/>
    </xf>
    <xf numFmtId="43" fontId="0" fillId="0" borderId="0" xfId="22" applyFont="1" applyBorder="1" applyAlignment="1">
      <alignment horizontal="right" vertical="center" wrapText="1"/>
    </xf>
    <xf numFmtId="10" fontId="0" fillId="0" borderId="0" xfId="22" applyNumberFormat="1" applyFont="1" applyBorder="1" applyAlignment="1">
      <alignment horizontal="right" vertical="center" wrapText="1"/>
    </xf>
    <xf numFmtId="0" fontId="0" fillId="0" borderId="0" xfId="0" applyFont="1" applyBorder="1" applyAlignment="1">
      <alignment vertical="center" wrapText="1"/>
    </xf>
    <xf numFmtId="43" fontId="12" fillId="0" borderId="10" xfId="22" applyFont="1" applyBorder="1" applyAlignment="1">
      <alignment horizontal="center" vertical="center" wrapText="1"/>
    </xf>
    <xf numFmtId="10" fontId="12" fillId="0" borderId="11" xfId="22" applyNumberFormat="1" applyFont="1" applyBorder="1" applyAlignment="1" applyProtection="1">
      <alignment horizontal="center" vertical="center" wrapText="1"/>
      <protection locked="0"/>
    </xf>
    <xf numFmtId="43" fontId="12" fillId="0" borderId="11" xfId="22" applyFont="1" applyBorder="1" applyAlignment="1">
      <alignment horizontal="center" vertical="center" wrapText="1"/>
    </xf>
    <xf numFmtId="43" fontId="29" fillId="0" borderId="11" xfId="22" applyFont="1" applyBorder="1" applyAlignment="1" applyProtection="1">
      <alignment horizontal="right" vertical="center" wrapText="1"/>
      <protection/>
    </xf>
    <xf numFmtId="10" fontId="15" fillId="0" borderId="11" xfId="22" applyNumberFormat="1" applyFont="1" applyBorder="1" applyAlignment="1" applyProtection="1">
      <alignment horizontal="right" vertical="center" wrapText="1"/>
      <protection/>
    </xf>
    <xf numFmtId="43" fontId="29" fillId="0" borderId="11" xfId="22" applyFont="1" applyBorder="1" applyAlignment="1">
      <alignment vertical="center" wrapText="1"/>
    </xf>
    <xf numFmtId="43" fontId="15" fillId="0" borderId="11" xfId="22" applyFont="1" applyBorder="1" applyAlignment="1">
      <alignment vertical="center" wrapText="1"/>
    </xf>
    <xf numFmtId="10" fontId="15" fillId="0" borderId="11" xfId="22" applyNumberFormat="1" applyFont="1" applyBorder="1" applyAlignment="1">
      <alignment vertical="center" wrapText="1"/>
    </xf>
    <xf numFmtId="0" fontId="12" fillId="0" borderId="11" xfId="45" applyFont="1" applyBorder="1" applyAlignment="1" applyProtection="1">
      <alignment horizontal="right" vertical="center" wrapText="1"/>
      <protection locked="0"/>
    </xf>
    <xf numFmtId="43" fontId="12" fillId="0" borderId="11" xfId="22" applyFont="1" applyBorder="1" applyAlignment="1" applyProtection="1">
      <alignment horizontal="right" vertical="center" wrapText="1"/>
      <protection/>
    </xf>
    <xf numFmtId="10" fontId="12" fillId="0" borderId="11" xfId="22" applyNumberFormat="1" applyFont="1" applyBorder="1" applyAlignment="1" applyProtection="1">
      <alignment horizontal="right" vertical="center" wrapText="1"/>
      <protection/>
    </xf>
    <xf numFmtId="10" fontId="12" fillId="0" borderId="11" xfId="22" applyNumberFormat="1" applyFont="1" applyBorder="1" applyAlignment="1">
      <alignment vertical="center" wrapText="1"/>
    </xf>
    <xf numFmtId="43" fontId="51" fillId="0" borderId="11" xfId="22" applyFont="1" applyBorder="1" applyAlignment="1" applyProtection="1">
      <alignment horizontal="right" vertical="center" wrapText="1"/>
      <protection locked="0"/>
    </xf>
    <xf numFmtId="0" fontId="51" fillId="0" borderId="11" xfId="0" applyFont="1" applyBorder="1" applyAlignment="1">
      <alignment vertical="center"/>
    </xf>
    <xf numFmtId="43" fontId="12" fillId="0" borderId="11" xfId="45" applyNumberFormat="1" applyFont="1" applyBorder="1" applyAlignment="1" applyProtection="1">
      <alignment vertical="center" wrapText="1"/>
      <protection locked="0"/>
    </xf>
    <xf numFmtId="10" fontId="12" fillId="0" borderId="11" xfId="22" applyNumberFormat="1" applyFont="1" applyBorder="1" applyAlignment="1" applyProtection="1">
      <alignment horizontal="right" vertical="center" wrapText="1"/>
      <protection locked="0"/>
    </xf>
    <xf numFmtId="43" fontId="12" fillId="0" borderId="0" xfId="22" applyFont="1" applyAlignment="1">
      <alignment vertical="center" wrapText="1"/>
    </xf>
    <xf numFmtId="10" fontId="12" fillId="0" borderId="0" xfId="22" applyNumberFormat="1" applyFont="1"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常规_2011年泽国镇财政预算收入测算表"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2"/>
  <sheetViews>
    <sheetView workbookViewId="0" topLeftCell="A7">
      <selection activeCell="E26" sqref="E26"/>
    </sheetView>
  </sheetViews>
  <sheetFormatPr defaultColWidth="9.00390625" defaultRowHeight="14.25"/>
  <cols>
    <col min="1" max="1" width="24.625" style="0" customWidth="1"/>
    <col min="2" max="2" width="10.625" style="0" customWidth="1"/>
    <col min="3" max="3" width="10.75390625" style="0" customWidth="1"/>
    <col min="4" max="4" width="8.375" style="0" customWidth="1"/>
    <col min="5" max="5" width="23.75390625" style="0" customWidth="1"/>
    <col min="6" max="6" width="11.125" style="0" customWidth="1"/>
    <col min="7" max="7" width="12.00390625" style="0" customWidth="1"/>
    <col min="8" max="8" width="8.375" style="0" customWidth="1"/>
  </cols>
  <sheetData>
    <row r="1" spans="1:8" ht="22.5" customHeight="1">
      <c r="A1" s="137" t="s">
        <v>0</v>
      </c>
      <c r="B1" s="137"/>
      <c r="C1" s="137"/>
      <c r="D1" s="137"/>
      <c r="E1" s="137"/>
      <c r="F1" s="137"/>
      <c r="G1" s="137"/>
      <c r="H1" s="137"/>
    </row>
    <row r="2" spans="1:8" ht="14.25">
      <c r="A2" s="302" t="s">
        <v>1</v>
      </c>
      <c r="B2" s="263"/>
      <c r="C2" s="303"/>
      <c r="D2" s="304"/>
      <c r="E2" s="305"/>
      <c r="F2" s="305"/>
      <c r="G2" s="306" t="s">
        <v>2</v>
      </c>
      <c r="H2" s="306"/>
    </row>
    <row r="3" spans="1:8" ht="24">
      <c r="A3" s="258" t="s">
        <v>3</v>
      </c>
      <c r="B3" s="258" t="s">
        <v>4</v>
      </c>
      <c r="C3" s="269" t="s">
        <v>5</v>
      </c>
      <c r="D3" s="307" t="s">
        <v>6</v>
      </c>
      <c r="E3" s="258" t="s">
        <v>3</v>
      </c>
      <c r="F3" s="258" t="s">
        <v>4</v>
      </c>
      <c r="G3" s="308" t="s">
        <v>5</v>
      </c>
      <c r="H3" s="307" t="s">
        <v>6</v>
      </c>
    </row>
    <row r="4" spans="1:8" ht="23.25" customHeight="1">
      <c r="A4" s="281" t="s">
        <v>7</v>
      </c>
      <c r="B4" s="309">
        <f>SUM(B5,B6,B7,B10,B15,B20,B22)</f>
        <v>22399.65</v>
      </c>
      <c r="C4" s="309">
        <f>SUM(C5,C6,C7,C10,C15,C20,C22)</f>
        <v>17027.389999999996</v>
      </c>
      <c r="D4" s="310">
        <f>C4/B4</f>
        <v>0.7601632168359771</v>
      </c>
      <c r="E4" s="281" t="s">
        <v>8</v>
      </c>
      <c r="F4" s="311">
        <f>SUM(F5:F15,F16,F17,F18,F19,F20)</f>
        <v>21405.61</v>
      </c>
      <c r="G4" s="312">
        <f>SUM(G5:G15,G16,G17,G18,G19,G20)</f>
        <v>20271.239999999998</v>
      </c>
      <c r="H4" s="313">
        <f>G4/F4</f>
        <v>0.9470059484406189</v>
      </c>
    </row>
    <row r="5" spans="1:8" ht="23.25" customHeight="1">
      <c r="A5" s="242" t="s">
        <v>9</v>
      </c>
      <c r="B5" s="314">
        <v>2051.16</v>
      </c>
      <c r="C5" s="315">
        <v>2051.16</v>
      </c>
      <c r="D5" s="316">
        <f>C5/B5</f>
        <v>1</v>
      </c>
      <c r="E5" s="149" t="s">
        <v>10</v>
      </c>
      <c r="F5" s="145">
        <v>2497.17</v>
      </c>
      <c r="G5" s="276">
        <v>2862.06</v>
      </c>
      <c r="H5" s="317">
        <f aca="true" t="shared" si="0" ref="H5:H19">G5/F5</f>
        <v>1.146121409435481</v>
      </c>
    </row>
    <row r="6" spans="1:8" ht="23.25" customHeight="1">
      <c r="A6" s="248" t="s">
        <v>11</v>
      </c>
      <c r="B6" s="248">
        <v>104</v>
      </c>
      <c r="C6" s="315">
        <v>104</v>
      </c>
      <c r="D6" s="316">
        <f aca="true" t="shared" si="1" ref="D6:D13">C6/B6</f>
        <v>1</v>
      </c>
      <c r="E6" s="149" t="s">
        <v>12</v>
      </c>
      <c r="F6" s="145">
        <v>684.12</v>
      </c>
      <c r="G6" s="276">
        <v>775.41</v>
      </c>
      <c r="H6" s="317">
        <f t="shared" si="0"/>
        <v>1.1334415014909665</v>
      </c>
    </row>
    <row r="7" spans="1:8" ht="23.25" customHeight="1">
      <c r="A7" s="248" t="s">
        <v>13</v>
      </c>
      <c r="B7" s="248">
        <v>500</v>
      </c>
      <c r="C7" s="282">
        <f>C8+C9</f>
        <v>1770</v>
      </c>
      <c r="D7" s="316">
        <f t="shared" si="1"/>
        <v>3.54</v>
      </c>
      <c r="E7" s="155" t="s">
        <v>14</v>
      </c>
      <c r="F7" s="145">
        <v>1801.21</v>
      </c>
      <c r="G7" s="276">
        <v>1846.01</v>
      </c>
      <c r="H7" s="317">
        <f t="shared" si="0"/>
        <v>1.0248721692639948</v>
      </c>
    </row>
    <row r="8" spans="1:8" ht="23.25" customHeight="1">
      <c r="A8" s="248" t="s">
        <v>15</v>
      </c>
      <c r="B8" s="248">
        <v>400</v>
      </c>
      <c r="C8" s="282">
        <v>1476</v>
      </c>
      <c r="D8" s="316">
        <f t="shared" si="1"/>
        <v>3.69</v>
      </c>
      <c r="E8" s="149" t="s">
        <v>16</v>
      </c>
      <c r="F8" s="145"/>
      <c r="G8" s="276"/>
      <c r="H8" s="317"/>
    </row>
    <row r="9" spans="1:8" ht="23.25" customHeight="1">
      <c r="A9" s="248" t="s">
        <v>17</v>
      </c>
      <c r="B9" s="248">
        <v>100</v>
      </c>
      <c r="C9" s="282">
        <v>294</v>
      </c>
      <c r="D9" s="316">
        <f t="shared" si="1"/>
        <v>2.94</v>
      </c>
      <c r="E9" s="149" t="s">
        <v>18</v>
      </c>
      <c r="F9" s="145">
        <v>226.61</v>
      </c>
      <c r="G9" s="276">
        <v>194.15</v>
      </c>
      <c r="H9" s="317">
        <f t="shared" si="0"/>
        <v>0.8567583072238648</v>
      </c>
    </row>
    <row r="10" spans="1:8" ht="23.25" customHeight="1">
      <c r="A10" s="248" t="s">
        <v>19</v>
      </c>
      <c r="B10" s="248">
        <f>B11+B12+B13+B14</f>
        <v>7109.6</v>
      </c>
      <c r="C10" s="248">
        <f>C11+C12+C13+C14</f>
        <v>3083.08</v>
      </c>
      <c r="D10" s="316">
        <f t="shared" si="1"/>
        <v>0.4336502756835827</v>
      </c>
      <c r="E10" s="149" t="s">
        <v>20</v>
      </c>
      <c r="F10" s="145">
        <v>1717.1</v>
      </c>
      <c r="G10" s="276">
        <v>1571.64</v>
      </c>
      <c r="H10" s="317">
        <f t="shared" si="0"/>
        <v>0.91528740317978</v>
      </c>
    </row>
    <row r="11" spans="1:8" ht="23.25" customHeight="1">
      <c r="A11" s="248" t="s">
        <v>21</v>
      </c>
      <c r="B11" s="248">
        <v>3742.74</v>
      </c>
      <c r="C11" s="318">
        <v>1927.46</v>
      </c>
      <c r="D11" s="316">
        <f t="shared" si="1"/>
        <v>0.5149863469009336</v>
      </c>
      <c r="E11" s="149" t="s">
        <v>22</v>
      </c>
      <c r="F11" s="145">
        <v>884.19</v>
      </c>
      <c r="G11" s="276">
        <v>958.37</v>
      </c>
      <c r="H11" s="317">
        <f t="shared" si="0"/>
        <v>1.0838959952046505</v>
      </c>
    </row>
    <row r="12" spans="1:8" ht="23.25" customHeight="1">
      <c r="A12" s="248" t="s">
        <v>23</v>
      </c>
      <c r="B12" s="248">
        <v>115</v>
      </c>
      <c r="C12" s="318">
        <v>130</v>
      </c>
      <c r="D12" s="316">
        <f t="shared" si="1"/>
        <v>1.1304347826086956</v>
      </c>
      <c r="E12" s="149" t="s">
        <v>24</v>
      </c>
      <c r="F12" s="145">
        <v>737.42</v>
      </c>
      <c r="G12" s="276">
        <v>542.61</v>
      </c>
      <c r="H12" s="317">
        <f t="shared" si="0"/>
        <v>0.7358221908817228</v>
      </c>
    </row>
    <row r="13" spans="1:8" ht="23.25" customHeight="1">
      <c r="A13" s="248" t="s">
        <v>25</v>
      </c>
      <c r="B13" s="32">
        <v>29.86</v>
      </c>
      <c r="C13" s="319">
        <v>31.38</v>
      </c>
      <c r="D13" s="316">
        <f t="shared" si="1"/>
        <v>1.0509042196918954</v>
      </c>
      <c r="E13" s="155" t="s">
        <v>26</v>
      </c>
      <c r="F13" s="145">
        <v>2394.22</v>
      </c>
      <c r="G13" s="276">
        <v>3210.14</v>
      </c>
      <c r="H13" s="317">
        <f t="shared" si="0"/>
        <v>1.3407873963127868</v>
      </c>
    </row>
    <row r="14" spans="1:8" ht="23.25" customHeight="1">
      <c r="A14" s="248" t="s">
        <v>27</v>
      </c>
      <c r="B14" s="251">
        <v>3222</v>
      </c>
      <c r="C14" s="318">
        <v>994.24</v>
      </c>
      <c r="D14" s="316">
        <f aca="true" t="shared" si="2" ref="D14:D22">C14/B14</f>
        <v>0.30857852265673497</v>
      </c>
      <c r="E14" s="155" t="s">
        <v>28</v>
      </c>
      <c r="F14" s="155">
        <v>4855.33</v>
      </c>
      <c r="G14" s="276">
        <v>3409.55</v>
      </c>
      <c r="H14" s="317">
        <f t="shared" si="0"/>
        <v>0.7022282728465419</v>
      </c>
    </row>
    <row r="15" spans="1:8" ht="23.25" customHeight="1">
      <c r="A15" s="248" t="s">
        <v>29</v>
      </c>
      <c r="B15" s="248">
        <f>B16+B17+B19</f>
        <v>12860.779999999999</v>
      </c>
      <c r="C15" s="248">
        <f>C16+C17+C19</f>
        <v>10296.89</v>
      </c>
      <c r="D15" s="316">
        <f t="shared" si="2"/>
        <v>0.8006427292901364</v>
      </c>
      <c r="E15" s="149" t="s">
        <v>30</v>
      </c>
      <c r="F15" s="145">
        <v>2154.7</v>
      </c>
      <c r="G15" s="276">
        <v>2855.65</v>
      </c>
      <c r="H15" s="317">
        <f t="shared" si="0"/>
        <v>1.3253121084141646</v>
      </c>
    </row>
    <row r="16" spans="1:8" ht="23.25" customHeight="1">
      <c r="A16" s="248" t="s">
        <v>31</v>
      </c>
      <c r="B16" s="248">
        <v>2314.45</v>
      </c>
      <c r="C16" s="282">
        <v>2631.72</v>
      </c>
      <c r="D16" s="316">
        <f t="shared" si="2"/>
        <v>1.13708224416168</v>
      </c>
      <c r="E16" s="149" t="s">
        <v>32</v>
      </c>
      <c r="F16" s="155">
        <v>1864.72</v>
      </c>
      <c r="G16" s="276">
        <v>870.94</v>
      </c>
      <c r="H16" s="317">
        <f t="shared" si="0"/>
        <v>0.46706207902526925</v>
      </c>
    </row>
    <row r="17" spans="1:8" ht="23.25" customHeight="1">
      <c r="A17" s="248" t="s">
        <v>33</v>
      </c>
      <c r="B17" s="248">
        <v>790</v>
      </c>
      <c r="C17" s="282">
        <v>1699.97</v>
      </c>
      <c r="D17" s="316">
        <f t="shared" si="2"/>
        <v>2.1518607594936707</v>
      </c>
      <c r="E17" s="155" t="s">
        <v>34</v>
      </c>
      <c r="F17" s="155">
        <v>1287.82</v>
      </c>
      <c r="G17" s="276">
        <v>1157.23</v>
      </c>
      <c r="H17" s="317">
        <f t="shared" si="0"/>
        <v>0.898596077091519</v>
      </c>
    </row>
    <row r="18" spans="1:8" ht="23.25" customHeight="1">
      <c r="A18" s="248" t="s">
        <v>35</v>
      </c>
      <c r="B18" s="248">
        <v>500</v>
      </c>
      <c r="C18" s="315">
        <v>179.54</v>
      </c>
      <c r="D18" s="316">
        <f t="shared" si="2"/>
        <v>0.35908</v>
      </c>
      <c r="E18" s="155" t="s">
        <v>36</v>
      </c>
      <c r="F18" s="155">
        <v>1</v>
      </c>
      <c r="G18" s="276"/>
      <c r="H18" s="317">
        <f t="shared" si="0"/>
        <v>0</v>
      </c>
    </row>
    <row r="19" spans="1:8" ht="23.25" customHeight="1">
      <c r="A19" s="248" t="s">
        <v>37</v>
      </c>
      <c r="B19" s="248">
        <v>9756.33</v>
      </c>
      <c r="C19" s="282">
        <v>5965.2</v>
      </c>
      <c r="D19" s="316">
        <f t="shared" si="2"/>
        <v>0.6114184329558349</v>
      </c>
      <c r="E19" s="149" t="s">
        <v>38</v>
      </c>
      <c r="F19" s="155">
        <v>300</v>
      </c>
      <c r="G19" s="276">
        <v>17.48</v>
      </c>
      <c r="H19" s="317">
        <f t="shared" si="0"/>
        <v>0.05826666666666667</v>
      </c>
    </row>
    <row r="20" spans="1:8" ht="23.25" customHeight="1">
      <c r="A20" s="248" t="s">
        <v>39</v>
      </c>
      <c r="B20" s="248">
        <v>1135.49</v>
      </c>
      <c r="C20" s="320">
        <v>1083.64</v>
      </c>
      <c r="D20" s="316">
        <f t="shared" si="2"/>
        <v>0.9543368942042643</v>
      </c>
      <c r="E20" s="149"/>
      <c r="F20" s="155"/>
      <c r="G20" s="276"/>
      <c r="H20" s="317"/>
    </row>
    <row r="21" spans="1:8" ht="23.25" customHeight="1">
      <c r="A21" s="248" t="s">
        <v>40</v>
      </c>
      <c r="B21" s="248">
        <v>1135.49</v>
      </c>
      <c r="C21" s="282">
        <v>1083.64</v>
      </c>
      <c r="D21" s="316">
        <f t="shared" si="2"/>
        <v>0.9543368942042643</v>
      </c>
      <c r="E21" s="149"/>
      <c r="F21" s="149"/>
      <c r="G21" s="276"/>
      <c r="H21" s="317"/>
    </row>
    <row r="22" spans="1:8" ht="23.25" customHeight="1">
      <c r="A22" s="248" t="s">
        <v>41</v>
      </c>
      <c r="B22" s="248">
        <v>-1361.38</v>
      </c>
      <c r="C22" s="248">
        <v>-1361.38</v>
      </c>
      <c r="D22" s="321">
        <f t="shared" si="2"/>
        <v>1</v>
      </c>
      <c r="E22" s="155"/>
      <c r="F22" s="155"/>
      <c r="G22" s="276"/>
      <c r="H22" s="317"/>
    </row>
    <row r="23" spans="1:8" ht="23.25" customHeight="1">
      <c r="A23" s="248"/>
      <c r="B23" s="248"/>
      <c r="C23" s="282"/>
      <c r="D23" s="321"/>
      <c r="E23" s="155"/>
      <c r="F23" s="155"/>
      <c r="G23" s="276"/>
      <c r="H23" s="317"/>
    </row>
    <row r="24" spans="5:8" ht="23.25" customHeight="1">
      <c r="E24" s="133"/>
      <c r="F24" s="133"/>
      <c r="G24" s="322"/>
      <c r="H24" s="323"/>
    </row>
    <row r="25" ht="23.25" customHeight="1">
      <c r="H25" s="178"/>
    </row>
    <row r="26" ht="14.25">
      <c r="H26" s="178"/>
    </row>
    <row r="27" ht="14.25">
      <c r="H27" s="178"/>
    </row>
    <row r="28" ht="14.25">
      <c r="H28" s="178"/>
    </row>
    <row r="29" ht="14.25">
      <c r="H29" s="178"/>
    </row>
    <row r="30" ht="14.25">
      <c r="H30" s="178"/>
    </row>
    <row r="31" ht="14.25">
      <c r="H31" s="178"/>
    </row>
    <row r="32" ht="14.25">
      <c r="H32" s="178"/>
    </row>
  </sheetData>
  <sheetProtection/>
  <mergeCells count="2">
    <mergeCell ref="A1:H1"/>
    <mergeCell ref="G2:H2"/>
  </mergeCells>
  <printOptions/>
  <pageMargins left="0.35" right="0.16" top="0.98" bottom="0.98" header="0" footer="0"/>
  <pageSetup fitToHeight="0" fitToWidth="1" horizontalDpi="600" verticalDpi="600" orientation="portrait" paperSize="9" scale="84"/>
</worksheet>
</file>

<file path=xl/worksheets/sheet10.xml><?xml version="1.0" encoding="utf-8"?>
<worksheet xmlns="http://schemas.openxmlformats.org/spreadsheetml/2006/main" xmlns:r="http://schemas.openxmlformats.org/officeDocument/2006/relationships">
  <dimension ref="A1:IO24"/>
  <sheetViews>
    <sheetView zoomScaleSheetLayoutView="100" workbookViewId="0" topLeftCell="A1">
      <selection activeCell="P24" sqref="P24"/>
    </sheetView>
  </sheetViews>
  <sheetFormatPr defaultColWidth="9.00390625" defaultRowHeight="14.25"/>
  <sheetData>
    <row r="1" spans="1:235" ht="22.5" customHeight="1">
      <c r="A1" s="22" t="s">
        <v>791</v>
      </c>
      <c r="B1" s="22"/>
      <c r="Z1" s="22"/>
      <c r="AA1" s="22"/>
      <c r="AP1" s="22" t="s">
        <v>791</v>
      </c>
      <c r="AQ1" s="22" t="s">
        <v>791</v>
      </c>
      <c r="BF1" s="22" t="s">
        <v>791</v>
      </c>
      <c r="BG1" s="22" t="s">
        <v>791</v>
      </c>
      <c r="BV1" s="22" t="s">
        <v>791</v>
      </c>
      <c r="BW1" s="22" t="s">
        <v>791</v>
      </c>
      <c r="CL1" s="22" t="s">
        <v>791</v>
      </c>
      <c r="CM1" s="22" t="s">
        <v>791</v>
      </c>
      <c r="DB1" s="22" t="s">
        <v>791</v>
      </c>
      <c r="DC1" s="22" t="s">
        <v>791</v>
      </c>
      <c r="DR1" s="22" t="s">
        <v>791</v>
      </c>
      <c r="DS1" s="22" t="s">
        <v>791</v>
      </c>
      <c r="EH1" s="22" t="s">
        <v>791</v>
      </c>
      <c r="EI1" s="22" t="s">
        <v>791</v>
      </c>
      <c r="EX1" s="22" t="s">
        <v>791</v>
      </c>
      <c r="EY1" s="22" t="s">
        <v>791</v>
      </c>
      <c r="FN1" s="22" t="s">
        <v>791</v>
      </c>
      <c r="FO1" s="22" t="s">
        <v>791</v>
      </c>
      <c r="GD1" s="22" t="s">
        <v>791</v>
      </c>
      <c r="GE1" s="22" t="s">
        <v>791</v>
      </c>
      <c r="GT1" s="22" t="s">
        <v>791</v>
      </c>
      <c r="GU1" s="22" t="s">
        <v>791</v>
      </c>
      <c r="HJ1" s="22" t="s">
        <v>791</v>
      </c>
      <c r="HK1" s="22" t="s">
        <v>791</v>
      </c>
      <c r="HZ1" s="22" t="s">
        <v>791</v>
      </c>
      <c r="IA1" s="22" t="s">
        <v>791</v>
      </c>
    </row>
    <row r="2" spans="1:249" ht="22.5">
      <c r="A2" s="23" t="s">
        <v>792</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t="s">
        <v>792</v>
      </c>
      <c r="AQ2" s="23"/>
      <c r="AR2" s="23"/>
      <c r="AS2" s="23"/>
      <c r="AT2" s="23"/>
      <c r="AU2" s="23"/>
      <c r="AV2" s="23"/>
      <c r="AW2" s="23"/>
      <c r="AX2" s="23"/>
      <c r="AY2" s="23"/>
      <c r="AZ2" s="23"/>
      <c r="BA2" s="23"/>
      <c r="BB2" s="23"/>
      <c r="BC2" s="23"/>
      <c r="BD2" s="23"/>
      <c r="BE2" s="23"/>
      <c r="BF2" s="23" t="s">
        <v>792</v>
      </c>
      <c r="BG2" s="23"/>
      <c r="BH2" s="23"/>
      <c r="BI2" s="23"/>
      <c r="BJ2" s="23"/>
      <c r="BK2" s="23"/>
      <c r="BL2" s="23"/>
      <c r="BM2" s="23"/>
      <c r="BN2" s="23"/>
      <c r="BO2" s="23"/>
      <c r="BP2" s="23"/>
      <c r="BQ2" s="23"/>
      <c r="BR2" s="23"/>
      <c r="BS2" s="23"/>
      <c r="BT2" s="23"/>
      <c r="BU2" s="23"/>
      <c r="BV2" s="23" t="s">
        <v>792</v>
      </c>
      <c r="BW2" s="23"/>
      <c r="BX2" s="23"/>
      <c r="BY2" s="23"/>
      <c r="BZ2" s="23"/>
      <c r="CA2" s="23"/>
      <c r="CB2" s="23"/>
      <c r="CC2" s="23"/>
      <c r="CD2" s="23"/>
      <c r="CE2" s="23"/>
      <c r="CF2" s="23"/>
      <c r="CG2" s="23"/>
      <c r="CH2" s="23"/>
      <c r="CI2" s="23"/>
      <c r="CJ2" s="23"/>
      <c r="CK2" s="23"/>
      <c r="CL2" s="23" t="s">
        <v>792</v>
      </c>
      <c r="CM2" s="23"/>
      <c r="CN2" s="23"/>
      <c r="CO2" s="23"/>
      <c r="CP2" s="23"/>
      <c r="CQ2" s="23"/>
      <c r="CR2" s="23"/>
      <c r="CS2" s="23"/>
      <c r="CT2" s="23"/>
      <c r="CU2" s="23"/>
      <c r="CV2" s="23"/>
      <c r="CW2" s="23"/>
      <c r="CX2" s="23"/>
      <c r="CY2" s="23"/>
      <c r="CZ2" s="23"/>
      <c r="DA2" s="23"/>
      <c r="DB2" s="23" t="s">
        <v>792</v>
      </c>
      <c r="DC2" s="23"/>
      <c r="DD2" s="23"/>
      <c r="DE2" s="23"/>
      <c r="DF2" s="23"/>
      <c r="DG2" s="23"/>
      <c r="DH2" s="23"/>
      <c r="DI2" s="23"/>
      <c r="DJ2" s="23"/>
      <c r="DK2" s="23"/>
      <c r="DL2" s="23"/>
      <c r="DM2" s="23"/>
      <c r="DN2" s="23"/>
      <c r="DO2" s="23"/>
      <c r="DP2" s="23"/>
      <c r="DQ2" s="23"/>
      <c r="DR2" s="23" t="s">
        <v>792</v>
      </c>
      <c r="DS2" s="23"/>
      <c r="DT2" s="23"/>
      <c r="DU2" s="23"/>
      <c r="DV2" s="23"/>
      <c r="DW2" s="23"/>
      <c r="DX2" s="23"/>
      <c r="DY2" s="23"/>
      <c r="DZ2" s="23"/>
      <c r="EA2" s="23"/>
      <c r="EB2" s="23"/>
      <c r="EC2" s="23"/>
      <c r="ED2" s="23"/>
      <c r="EE2" s="23"/>
      <c r="EF2" s="23"/>
      <c r="EG2" s="23"/>
      <c r="EH2" s="23" t="s">
        <v>792</v>
      </c>
      <c r="EI2" s="23"/>
      <c r="EJ2" s="23"/>
      <c r="EK2" s="23"/>
      <c r="EL2" s="23"/>
      <c r="EM2" s="23"/>
      <c r="EN2" s="23"/>
      <c r="EO2" s="23"/>
      <c r="EP2" s="23"/>
      <c r="EQ2" s="23"/>
      <c r="ER2" s="23"/>
      <c r="ES2" s="23"/>
      <c r="ET2" s="23"/>
      <c r="EU2" s="23"/>
      <c r="EV2" s="23"/>
      <c r="EW2" s="23"/>
      <c r="EX2" s="23" t="s">
        <v>792</v>
      </c>
      <c r="EY2" s="23"/>
      <c r="EZ2" s="23"/>
      <c r="FA2" s="23"/>
      <c r="FB2" s="23"/>
      <c r="FC2" s="23"/>
      <c r="FD2" s="23"/>
      <c r="FE2" s="23"/>
      <c r="FF2" s="23"/>
      <c r="FG2" s="23"/>
      <c r="FH2" s="23"/>
      <c r="FI2" s="23"/>
      <c r="FJ2" s="23"/>
      <c r="FK2" s="23"/>
      <c r="FL2" s="23"/>
      <c r="FM2" s="23"/>
      <c r="FN2" s="23" t="s">
        <v>792</v>
      </c>
      <c r="FO2" s="23"/>
      <c r="FP2" s="23"/>
      <c r="FQ2" s="23"/>
      <c r="FR2" s="23"/>
      <c r="FS2" s="23"/>
      <c r="FT2" s="23"/>
      <c r="FU2" s="23"/>
      <c r="FV2" s="23"/>
      <c r="FW2" s="23"/>
      <c r="FX2" s="23"/>
      <c r="FY2" s="23"/>
      <c r="FZ2" s="23"/>
      <c r="GA2" s="23"/>
      <c r="GB2" s="23"/>
      <c r="GC2" s="23"/>
      <c r="GD2" s="23" t="s">
        <v>792</v>
      </c>
      <c r="GE2" s="23"/>
      <c r="GF2" s="23"/>
      <c r="GG2" s="23"/>
      <c r="GH2" s="23"/>
      <c r="GI2" s="23"/>
      <c r="GJ2" s="23"/>
      <c r="GK2" s="23"/>
      <c r="GL2" s="23"/>
      <c r="GM2" s="23"/>
      <c r="GN2" s="23"/>
      <c r="GO2" s="23"/>
      <c r="GP2" s="23"/>
      <c r="GQ2" s="23"/>
      <c r="GR2" s="23"/>
      <c r="GS2" s="23"/>
      <c r="GT2" s="23" t="s">
        <v>792</v>
      </c>
      <c r="GU2" s="23"/>
      <c r="GV2" s="23"/>
      <c r="GW2" s="23"/>
      <c r="GX2" s="23"/>
      <c r="GY2" s="23"/>
      <c r="GZ2" s="23"/>
      <c r="HA2" s="23"/>
      <c r="HB2" s="23"/>
      <c r="HC2" s="23"/>
      <c r="HD2" s="23"/>
      <c r="HE2" s="23"/>
      <c r="HF2" s="23"/>
      <c r="HG2" s="23"/>
      <c r="HH2" s="23"/>
      <c r="HI2" s="23"/>
      <c r="HJ2" s="23" t="s">
        <v>792</v>
      </c>
      <c r="HK2" s="23"/>
      <c r="HL2" s="23"/>
      <c r="HM2" s="23"/>
      <c r="HN2" s="23"/>
      <c r="HO2" s="23"/>
      <c r="HP2" s="23"/>
      <c r="HQ2" s="23"/>
      <c r="HR2" s="23"/>
      <c r="HS2" s="23"/>
      <c r="HT2" s="23"/>
      <c r="HU2" s="23"/>
      <c r="HV2" s="23"/>
      <c r="HW2" s="23"/>
      <c r="HX2" s="23"/>
      <c r="HY2" s="23"/>
      <c r="HZ2" s="23" t="s">
        <v>792</v>
      </c>
      <c r="IA2" s="23"/>
      <c r="IB2" s="23"/>
      <c r="IC2" s="23"/>
      <c r="ID2" s="23"/>
      <c r="IE2" s="23"/>
      <c r="IF2" s="23"/>
      <c r="IG2" s="23"/>
      <c r="IH2" s="23"/>
      <c r="II2" s="23"/>
      <c r="IJ2" s="23"/>
      <c r="IK2" s="23"/>
      <c r="IL2" s="23"/>
      <c r="IM2" s="23"/>
      <c r="IN2" s="23"/>
      <c r="IO2" s="23"/>
    </row>
    <row r="3" spans="1:249" ht="14.25">
      <c r="A3" s="24"/>
      <c r="O3" s="33" t="s">
        <v>343</v>
      </c>
      <c r="P3" s="33"/>
      <c r="X3" s="33"/>
      <c r="Y3" s="33"/>
      <c r="Z3" s="24"/>
      <c r="AN3" s="33" t="s">
        <v>343</v>
      </c>
      <c r="AO3" s="33"/>
      <c r="AP3" s="24"/>
      <c r="BD3" s="33" t="s">
        <v>343</v>
      </c>
      <c r="BE3" s="33"/>
      <c r="BF3" s="24"/>
      <c r="BT3" s="33" t="s">
        <v>343</v>
      </c>
      <c r="BU3" s="33"/>
      <c r="BV3" s="24"/>
      <c r="CJ3" s="33" t="s">
        <v>343</v>
      </c>
      <c r="CK3" s="33"/>
      <c r="CL3" s="24"/>
      <c r="CZ3" s="33" t="s">
        <v>343</v>
      </c>
      <c r="DA3" s="33"/>
      <c r="DB3" s="24"/>
      <c r="DP3" s="33" t="s">
        <v>343</v>
      </c>
      <c r="DQ3" s="33"/>
      <c r="DR3" s="24"/>
      <c r="EF3" s="33" t="s">
        <v>343</v>
      </c>
      <c r="EG3" s="33"/>
      <c r="EH3" s="24"/>
      <c r="EV3" s="33" t="s">
        <v>343</v>
      </c>
      <c r="EW3" s="33"/>
      <c r="EX3" s="24"/>
      <c r="FL3" s="33" t="s">
        <v>343</v>
      </c>
      <c r="FM3" s="33"/>
      <c r="FN3" s="24"/>
      <c r="GB3" s="33" t="s">
        <v>343</v>
      </c>
      <c r="GC3" s="33"/>
      <c r="GD3" s="24"/>
      <c r="GR3" s="33" t="s">
        <v>343</v>
      </c>
      <c r="GS3" s="33"/>
      <c r="GT3" s="24"/>
      <c r="HH3" s="33" t="s">
        <v>343</v>
      </c>
      <c r="HI3" s="33"/>
      <c r="HJ3" s="24"/>
      <c r="HX3" s="33" t="s">
        <v>343</v>
      </c>
      <c r="HY3" s="33"/>
      <c r="HZ3" s="24"/>
      <c r="IN3" s="33" t="s">
        <v>343</v>
      </c>
      <c r="IO3" s="33"/>
    </row>
    <row r="4" spans="1:16" ht="14.25">
      <c r="A4" s="25" t="s">
        <v>793</v>
      </c>
      <c r="B4" s="25" t="s">
        <v>794</v>
      </c>
      <c r="C4" s="25" t="s">
        <v>795</v>
      </c>
      <c r="D4" s="25" t="s">
        <v>796</v>
      </c>
      <c r="E4" s="25" t="s">
        <v>797</v>
      </c>
      <c r="F4" s="25" t="s">
        <v>798</v>
      </c>
      <c r="G4" s="25" t="s">
        <v>799</v>
      </c>
      <c r="H4" s="25" t="s">
        <v>800</v>
      </c>
      <c r="I4" s="25" t="s">
        <v>801</v>
      </c>
      <c r="J4" s="25" t="s">
        <v>802</v>
      </c>
      <c r="K4" s="25" t="s">
        <v>803</v>
      </c>
      <c r="L4" s="25" t="s">
        <v>804</v>
      </c>
      <c r="M4" s="25" t="s">
        <v>805</v>
      </c>
      <c r="N4" s="25" t="s">
        <v>806</v>
      </c>
      <c r="O4" s="25" t="s">
        <v>807</v>
      </c>
      <c r="P4" s="25" t="s">
        <v>238</v>
      </c>
    </row>
    <row r="5" spans="1:16" ht="22.5">
      <c r="A5" s="26">
        <v>731100</v>
      </c>
      <c r="B5" s="27" t="s">
        <v>808</v>
      </c>
      <c r="C5" s="28" t="s">
        <v>809</v>
      </c>
      <c r="D5" s="29" t="s">
        <v>810</v>
      </c>
      <c r="E5" s="28">
        <v>310</v>
      </c>
      <c r="F5" s="30" t="s">
        <v>811</v>
      </c>
      <c r="G5" s="31" t="s">
        <v>812</v>
      </c>
      <c r="H5" s="32" t="s">
        <v>813</v>
      </c>
      <c r="I5" s="32" t="s">
        <v>814</v>
      </c>
      <c r="J5" s="32" t="s">
        <v>815</v>
      </c>
      <c r="K5" s="31" t="s">
        <v>816</v>
      </c>
      <c r="L5" s="34" t="s">
        <v>817</v>
      </c>
      <c r="M5" s="35">
        <v>50</v>
      </c>
      <c r="N5" s="34" t="s">
        <v>818</v>
      </c>
      <c r="O5" s="36">
        <v>5000</v>
      </c>
      <c r="P5" s="37">
        <v>250000</v>
      </c>
    </row>
    <row r="6" spans="1:16" ht="22.5">
      <c r="A6" s="26">
        <v>731100</v>
      </c>
      <c r="B6" s="27" t="s">
        <v>808</v>
      </c>
      <c r="C6" s="28" t="s">
        <v>809</v>
      </c>
      <c r="D6" s="29" t="s">
        <v>810</v>
      </c>
      <c r="E6" s="28">
        <v>310</v>
      </c>
      <c r="F6" s="30" t="s">
        <v>811</v>
      </c>
      <c r="G6" s="31" t="s">
        <v>812</v>
      </c>
      <c r="H6" s="32" t="s">
        <v>819</v>
      </c>
      <c r="I6" s="32" t="s">
        <v>820</v>
      </c>
      <c r="J6" s="32" t="s">
        <v>815</v>
      </c>
      <c r="K6" s="31" t="s">
        <v>821</v>
      </c>
      <c r="L6" s="34" t="s">
        <v>822</v>
      </c>
      <c r="M6" s="35">
        <v>15</v>
      </c>
      <c r="N6" s="34" t="s">
        <v>818</v>
      </c>
      <c r="O6" s="36">
        <v>2000</v>
      </c>
      <c r="P6" s="37">
        <v>30000</v>
      </c>
    </row>
    <row r="7" spans="1:16" ht="22.5">
      <c r="A7" s="26">
        <v>731100</v>
      </c>
      <c r="B7" s="27" t="s">
        <v>808</v>
      </c>
      <c r="C7" s="28" t="s">
        <v>809</v>
      </c>
      <c r="D7" s="29" t="s">
        <v>810</v>
      </c>
      <c r="E7" s="28">
        <v>310</v>
      </c>
      <c r="F7" s="30" t="s">
        <v>811</v>
      </c>
      <c r="G7" s="31" t="s">
        <v>812</v>
      </c>
      <c r="H7" s="32" t="s">
        <v>819</v>
      </c>
      <c r="I7" s="32" t="s">
        <v>820</v>
      </c>
      <c r="J7" s="32" t="s">
        <v>815</v>
      </c>
      <c r="K7" s="31" t="s">
        <v>821</v>
      </c>
      <c r="L7" s="34" t="s">
        <v>823</v>
      </c>
      <c r="M7" s="35">
        <v>5</v>
      </c>
      <c r="N7" s="34" t="s">
        <v>818</v>
      </c>
      <c r="O7" s="36">
        <v>3000</v>
      </c>
      <c r="P7" s="37">
        <v>15000</v>
      </c>
    </row>
    <row r="8" spans="1:16" ht="22.5">
      <c r="A8" s="26">
        <v>731100</v>
      </c>
      <c r="B8" s="27" t="s">
        <v>808</v>
      </c>
      <c r="C8" s="28" t="s">
        <v>809</v>
      </c>
      <c r="D8" s="29" t="s">
        <v>810</v>
      </c>
      <c r="E8" s="28">
        <v>310</v>
      </c>
      <c r="F8" s="30" t="s">
        <v>811</v>
      </c>
      <c r="G8" s="31" t="s">
        <v>812</v>
      </c>
      <c r="H8" s="32" t="s">
        <v>824</v>
      </c>
      <c r="I8" s="32" t="s">
        <v>825</v>
      </c>
      <c r="J8" s="32" t="s">
        <v>815</v>
      </c>
      <c r="K8" s="31" t="s">
        <v>826</v>
      </c>
      <c r="L8" s="34" t="s">
        <v>827</v>
      </c>
      <c r="M8" s="35">
        <v>30</v>
      </c>
      <c r="N8" s="34" t="s">
        <v>818</v>
      </c>
      <c r="O8" s="36">
        <v>2700</v>
      </c>
      <c r="P8" s="37">
        <v>81000</v>
      </c>
    </row>
    <row r="9" spans="1:16" ht="22.5">
      <c r="A9" s="26">
        <v>731100</v>
      </c>
      <c r="B9" s="27" t="s">
        <v>808</v>
      </c>
      <c r="C9" s="28" t="s">
        <v>809</v>
      </c>
      <c r="D9" s="29" t="s">
        <v>810</v>
      </c>
      <c r="E9" s="28">
        <v>310</v>
      </c>
      <c r="F9" s="30" t="s">
        <v>811</v>
      </c>
      <c r="G9" s="31" t="s">
        <v>812</v>
      </c>
      <c r="H9" s="32" t="s">
        <v>828</v>
      </c>
      <c r="I9" s="32" t="s">
        <v>825</v>
      </c>
      <c r="J9" s="32" t="s">
        <v>815</v>
      </c>
      <c r="K9" s="31" t="s">
        <v>829</v>
      </c>
      <c r="L9" s="34" t="s">
        <v>830</v>
      </c>
      <c r="M9" s="35">
        <v>15</v>
      </c>
      <c r="N9" s="34" t="s">
        <v>818</v>
      </c>
      <c r="O9" s="36">
        <v>5500</v>
      </c>
      <c r="P9" s="37">
        <v>82500</v>
      </c>
    </row>
    <row r="10" spans="1:16" ht="22.5">
      <c r="A10" s="26">
        <v>731100</v>
      </c>
      <c r="B10" s="27" t="s">
        <v>808</v>
      </c>
      <c r="C10" s="28" t="s">
        <v>809</v>
      </c>
      <c r="D10" s="29" t="s">
        <v>810</v>
      </c>
      <c r="E10" s="28">
        <v>310</v>
      </c>
      <c r="F10" s="30" t="s">
        <v>811</v>
      </c>
      <c r="G10" s="31" t="s">
        <v>812</v>
      </c>
      <c r="H10" s="32" t="s">
        <v>831</v>
      </c>
      <c r="I10" s="32" t="s">
        <v>825</v>
      </c>
      <c r="J10" s="32" t="s">
        <v>815</v>
      </c>
      <c r="K10" s="31" t="s">
        <v>829</v>
      </c>
      <c r="L10" s="34" t="s">
        <v>832</v>
      </c>
      <c r="M10" s="35">
        <v>15</v>
      </c>
      <c r="N10" s="34" t="s">
        <v>818</v>
      </c>
      <c r="O10" s="36">
        <v>8000</v>
      </c>
      <c r="P10" s="37">
        <v>120000</v>
      </c>
    </row>
    <row r="11" spans="1:16" ht="22.5">
      <c r="A11" s="26">
        <v>731100</v>
      </c>
      <c r="B11" s="27" t="s">
        <v>808</v>
      </c>
      <c r="C11" s="28" t="s">
        <v>809</v>
      </c>
      <c r="D11" s="29" t="s">
        <v>810</v>
      </c>
      <c r="E11" s="28">
        <v>310</v>
      </c>
      <c r="F11" s="30" t="s">
        <v>811</v>
      </c>
      <c r="G11" s="31" t="s">
        <v>812</v>
      </c>
      <c r="H11" s="32" t="s">
        <v>833</v>
      </c>
      <c r="I11" s="32" t="s">
        <v>834</v>
      </c>
      <c r="J11" s="32" t="s">
        <v>815</v>
      </c>
      <c r="K11" s="31" t="s">
        <v>835</v>
      </c>
      <c r="L11" s="34"/>
      <c r="M11" s="35">
        <v>250</v>
      </c>
      <c r="N11" s="34" t="s">
        <v>836</v>
      </c>
      <c r="O11" s="36"/>
      <c r="P11" s="37">
        <v>237100</v>
      </c>
    </row>
    <row r="12" spans="1:16" ht="22.5">
      <c r="A12" s="26">
        <v>731100</v>
      </c>
      <c r="B12" s="27" t="s">
        <v>808</v>
      </c>
      <c r="C12" s="28" t="s">
        <v>809</v>
      </c>
      <c r="D12" s="29" t="s">
        <v>810</v>
      </c>
      <c r="E12" s="28">
        <v>310</v>
      </c>
      <c r="F12" s="30" t="s">
        <v>811</v>
      </c>
      <c r="G12" s="31" t="s">
        <v>812</v>
      </c>
      <c r="H12" s="32" t="s">
        <v>837</v>
      </c>
      <c r="I12" s="32" t="s">
        <v>838</v>
      </c>
      <c r="J12" s="32" t="s">
        <v>839</v>
      </c>
      <c r="K12" s="31" t="s">
        <v>838</v>
      </c>
      <c r="L12" s="34"/>
      <c r="M12" s="35">
        <v>10</v>
      </c>
      <c r="N12" s="34" t="s">
        <v>818</v>
      </c>
      <c r="O12" s="36">
        <v>1000</v>
      </c>
      <c r="P12" s="37">
        <v>10000</v>
      </c>
    </row>
    <row r="13" spans="1:16" ht="22.5">
      <c r="A13" s="26">
        <v>731100</v>
      </c>
      <c r="B13" s="27" t="s">
        <v>808</v>
      </c>
      <c r="C13" s="28" t="s">
        <v>809</v>
      </c>
      <c r="D13" s="29" t="s">
        <v>810</v>
      </c>
      <c r="E13" s="28">
        <v>310</v>
      </c>
      <c r="F13" s="30" t="s">
        <v>811</v>
      </c>
      <c r="G13" s="31" t="s">
        <v>812</v>
      </c>
      <c r="H13" s="32" t="s">
        <v>840</v>
      </c>
      <c r="I13" s="32" t="s">
        <v>841</v>
      </c>
      <c r="J13" s="32" t="s">
        <v>815</v>
      </c>
      <c r="K13" s="31" t="s">
        <v>841</v>
      </c>
      <c r="L13" s="34"/>
      <c r="M13" s="35">
        <v>1</v>
      </c>
      <c r="N13" s="34" t="s">
        <v>818</v>
      </c>
      <c r="O13" s="36">
        <v>3000</v>
      </c>
      <c r="P13" s="37">
        <v>3000</v>
      </c>
    </row>
    <row r="14" spans="1:16" ht="22.5">
      <c r="A14" s="26">
        <v>731100</v>
      </c>
      <c r="B14" s="27" t="s">
        <v>808</v>
      </c>
      <c r="C14" s="28" t="s">
        <v>809</v>
      </c>
      <c r="D14" s="29" t="s">
        <v>810</v>
      </c>
      <c r="E14" s="28">
        <v>310</v>
      </c>
      <c r="F14" s="30" t="s">
        <v>811</v>
      </c>
      <c r="G14" s="31" t="s">
        <v>812</v>
      </c>
      <c r="H14" s="32" t="s">
        <v>842</v>
      </c>
      <c r="I14" s="32" t="s">
        <v>843</v>
      </c>
      <c r="J14" s="32" t="s">
        <v>815</v>
      </c>
      <c r="K14" s="31" t="s">
        <v>844</v>
      </c>
      <c r="L14" s="34"/>
      <c r="M14" s="35">
        <v>1</v>
      </c>
      <c r="N14" s="34" t="s">
        <v>818</v>
      </c>
      <c r="O14" s="36">
        <v>400000</v>
      </c>
      <c r="P14" s="37">
        <v>400000</v>
      </c>
    </row>
    <row r="15" spans="1:16" ht="22.5">
      <c r="A15" s="26">
        <v>731100</v>
      </c>
      <c r="B15" s="27" t="s">
        <v>808</v>
      </c>
      <c r="C15" s="28" t="s">
        <v>809</v>
      </c>
      <c r="D15" s="29" t="s">
        <v>810</v>
      </c>
      <c r="E15" s="28">
        <v>310</v>
      </c>
      <c r="F15" s="30" t="s">
        <v>811</v>
      </c>
      <c r="G15" s="31" t="s">
        <v>812</v>
      </c>
      <c r="H15" s="32" t="s">
        <v>845</v>
      </c>
      <c r="I15" s="32" t="s">
        <v>846</v>
      </c>
      <c r="J15" s="32" t="s">
        <v>839</v>
      </c>
      <c r="K15" s="31" t="s">
        <v>847</v>
      </c>
      <c r="L15" s="34"/>
      <c r="M15" s="35">
        <v>1</v>
      </c>
      <c r="N15" s="34" t="s">
        <v>836</v>
      </c>
      <c r="O15" s="36">
        <v>5000</v>
      </c>
      <c r="P15" s="37">
        <v>5000</v>
      </c>
    </row>
    <row r="16" spans="1:16" ht="22.5">
      <c r="A16" s="26">
        <v>731100</v>
      </c>
      <c r="B16" s="27" t="s">
        <v>808</v>
      </c>
      <c r="C16" s="28" t="s">
        <v>809</v>
      </c>
      <c r="D16" s="29" t="s">
        <v>810</v>
      </c>
      <c r="E16" s="28">
        <v>310</v>
      </c>
      <c r="F16" s="30" t="s">
        <v>811</v>
      </c>
      <c r="G16" s="31" t="s">
        <v>812</v>
      </c>
      <c r="H16" s="32" t="s">
        <v>848</v>
      </c>
      <c r="I16" s="32" t="s">
        <v>849</v>
      </c>
      <c r="J16" s="32" t="s">
        <v>839</v>
      </c>
      <c r="K16" s="31" t="s">
        <v>850</v>
      </c>
      <c r="L16" s="34"/>
      <c r="M16" s="35">
        <v>2</v>
      </c>
      <c r="N16" s="34" t="s">
        <v>836</v>
      </c>
      <c r="O16" s="36"/>
      <c r="P16" s="37">
        <v>99900</v>
      </c>
    </row>
    <row r="17" spans="1:16" ht="22.5">
      <c r="A17" s="26">
        <v>731100</v>
      </c>
      <c r="B17" s="27" t="s">
        <v>808</v>
      </c>
      <c r="C17" s="28" t="s">
        <v>809</v>
      </c>
      <c r="D17" s="29" t="s">
        <v>810</v>
      </c>
      <c r="E17" s="28">
        <v>310</v>
      </c>
      <c r="F17" s="30" t="s">
        <v>811</v>
      </c>
      <c r="G17" s="31" t="s">
        <v>812</v>
      </c>
      <c r="H17" s="32" t="s">
        <v>851</v>
      </c>
      <c r="I17" s="32" t="s">
        <v>852</v>
      </c>
      <c r="J17" s="32" t="s">
        <v>839</v>
      </c>
      <c r="K17" s="31" t="s">
        <v>853</v>
      </c>
      <c r="L17" s="34"/>
      <c r="M17" s="35">
        <v>360</v>
      </c>
      <c r="N17" s="34" t="s">
        <v>854</v>
      </c>
      <c r="O17" s="36"/>
      <c r="P17" s="37">
        <v>95000</v>
      </c>
    </row>
    <row r="18" spans="1:16" ht="22.5">
      <c r="A18" s="26">
        <v>731100</v>
      </c>
      <c r="B18" s="27" t="s">
        <v>808</v>
      </c>
      <c r="C18" s="28" t="s">
        <v>809</v>
      </c>
      <c r="D18" s="29" t="s">
        <v>810</v>
      </c>
      <c r="E18" s="28">
        <v>310</v>
      </c>
      <c r="F18" s="30" t="s">
        <v>811</v>
      </c>
      <c r="G18" s="31" t="s">
        <v>812</v>
      </c>
      <c r="H18" s="32" t="s">
        <v>855</v>
      </c>
      <c r="I18" s="32" t="s">
        <v>856</v>
      </c>
      <c r="J18" s="32" t="s">
        <v>815</v>
      </c>
      <c r="K18" s="31" t="s">
        <v>857</v>
      </c>
      <c r="L18" s="34"/>
      <c r="M18" s="35">
        <v>1</v>
      </c>
      <c r="N18" s="34" t="s">
        <v>818</v>
      </c>
      <c r="O18" s="36">
        <v>6000</v>
      </c>
      <c r="P18" s="37">
        <v>6000</v>
      </c>
    </row>
    <row r="19" spans="1:16" ht="22.5">
      <c r="A19" s="26">
        <v>731100</v>
      </c>
      <c r="B19" s="27" t="s">
        <v>808</v>
      </c>
      <c r="C19" s="28" t="s">
        <v>809</v>
      </c>
      <c r="D19" s="29" t="s">
        <v>810</v>
      </c>
      <c r="E19" s="28">
        <v>310</v>
      </c>
      <c r="F19" s="30" t="s">
        <v>811</v>
      </c>
      <c r="G19" s="31" t="s">
        <v>812</v>
      </c>
      <c r="H19" s="32" t="s">
        <v>858</v>
      </c>
      <c r="I19" s="32" t="s">
        <v>859</v>
      </c>
      <c r="J19" s="32" t="s">
        <v>839</v>
      </c>
      <c r="K19" s="31" t="s">
        <v>859</v>
      </c>
      <c r="L19" s="34"/>
      <c r="M19" s="35">
        <v>2</v>
      </c>
      <c r="N19" s="34" t="s">
        <v>836</v>
      </c>
      <c r="O19" s="36">
        <v>3000</v>
      </c>
      <c r="P19" s="37">
        <v>6000</v>
      </c>
    </row>
    <row r="20" spans="1:16" ht="22.5">
      <c r="A20" s="26">
        <v>731100</v>
      </c>
      <c r="B20" s="27" t="s">
        <v>808</v>
      </c>
      <c r="C20" s="28" t="s">
        <v>809</v>
      </c>
      <c r="D20" s="29" t="s">
        <v>810</v>
      </c>
      <c r="E20" s="28">
        <v>310</v>
      </c>
      <c r="F20" s="30" t="s">
        <v>811</v>
      </c>
      <c r="G20" s="31" t="s">
        <v>812</v>
      </c>
      <c r="H20" s="32" t="s">
        <v>860</v>
      </c>
      <c r="I20" s="32" t="s">
        <v>861</v>
      </c>
      <c r="J20" s="32" t="s">
        <v>839</v>
      </c>
      <c r="K20" s="31" t="s">
        <v>862</v>
      </c>
      <c r="L20" s="34"/>
      <c r="M20" s="35">
        <v>10</v>
      </c>
      <c r="N20" s="34" t="s">
        <v>836</v>
      </c>
      <c r="O20" s="36">
        <v>1000</v>
      </c>
      <c r="P20" s="37">
        <v>10000</v>
      </c>
    </row>
    <row r="21" spans="1:16" ht="22.5">
      <c r="A21" s="26">
        <v>731100</v>
      </c>
      <c r="B21" s="27" t="s">
        <v>808</v>
      </c>
      <c r="C21" s="28" t="s">
        <v>809</v>
      </c>
      <c r="D21" s="29" t="s">
        <v>810</v>
      </c>
      <c r="E21" s="28">
        <v>310</v>
      </c>
      <c r="F21" s="30" t="s">
        <v>811</v>
      </c>
      <c r="G21" s="31" t="s">
        <v>812</v>
      </c>
      <c r="H21" s="32" t="s">
        <v>863</v>
      </c>
      <c r="I21" s="32" t="s">
        <v>864</v>
      </c>
      <c r="J21" s="32" t="s">
        <v>839</v>
      </c>
      <c r="K21" s="31" t="s">
        <v>865</v>
      </c>
      <c r="L21" s="34"/>
      <c r="M21" s="35">
        <v>30</v>
      </c>
      <c r="N21" s="34" t="s">
        <v>836</v>
      </c>
      <c r="O21" s="36"/>
      <c r="P21" s="37">
        <v>14700</v>
      </c>
    </row>
    <row r="22" spans="1:16" ht="22.5">
      <c r="A22" s="26">
        <v>731100</v>
      </c>
      <c r="B22" s="27" t="s">
        <v>808</v>
      </c>
      <c r="C22" s="28" t="s">
        <v>809</v>
      </c>
      <c r="D22" s="29" t="s">
        <v>810</v>
      </c>
      <c r="E22" s="28">
        <v>310</v>
      </c>
      <c r="F22" s="30" t="s">
        <v>811</v>
      </c>
      <c r="G22" s="31" t="s">
        <v>812</v>
      </c>
      <c r="H22" s="32" t="s">
        <v>866</v>
      </c>
      <c r="I22" s="32" t="s">
        <v>867</v>
      </c>
      <c r="J22" s="32" t="s">
        <v>815</v>
      </c>
      <c r="K22" s="31" t="s">
        <v>868</v>
      </c>
      <c r="L22" s="34"/>
      <c r="M22" s="35">
        <v>2</v>
      </c>
      <c r="N22" s="34" t="s">
        <v>818</v>
      </c>
      <c r="O22" s="36">
        <v>10000</v>
      </c>
      <c r="P22" s="37">
        <v>5000</v>
      </c>
    </row>
    <row r="23" spans="1:16" ht="22.5">
      <c r="A23" s="26">
        <v>731100</v>
      </c>
      <c r="B23" s="27" t="s">
        <v>808</v>
      </c>
      <c r="C23" s="28" t="s">
        <v>809</v>
      </c>
      <c r="D23" s="29" t="s">
        <v>810</v>
      </c>
      <c r="E23" s="28">
        <v>310</v>
      </c>
      <c r="F23" s="30" t="s">
        <v>811</v>
      </c>
      <c r="G23" s="31" t="s">
        <v>812</v>
      </c>
      <c r="H23" s="32" t="s">
        <v>869</v>
      </c>
      <c r="I23" s="32" t="s">
        <v>870</v>
      </c>
      <c r="J23" s="32" t="s">
        <v>839</v>
      </c>
      <c r="K23" s="31" t="s">
        <v>870</v>
      </c>
      <c r="L23" s="34"/>
      <c r="M23" s="35"/>
      <c r="N23" s="34"/>
      <c r="O23" s="36"/>
      <c r="P23" s="37">
        <v>150000</v>
      </c>
    </row>
    <row r="24" ht="14.25">
      <c r="P24" s="38">
        <f>SUM(P5:P23)</f>
        <v>1620200</v>
      </c>
    </row>
  </sheetData>
  <sheetProtection/>
  <mergeCells count="32">
    <mergeCell ref="A2:P2"/>
    <mergeCell ref="Q2:Y2"/>
    <mergeCell ref="Z2:AO2"/>
    <mergeCell ref="AP2:BE2"/>
    <mergeCell ref="BF2:BU2"/>
    <mergeCell ref="BV2:CK2"/>
    <mergeCell ref="CL2:DA2"/>
    <mergeCell ref="DB2:DQ2"/>
    <mergeCell ref="DR2:EG2"/>
    <mergeCell ref="EH2:EW2"/>
    <mergeCell ref="EX2:FM2"/>
    <mergeCell ref="FN2:GC2"/>
    <mergeCell ref="GD2:GS2"/>
    <mergeCell ref="GT2:HI2"/>
    <mergeCell ref="HJ2:HY2"/>
    <mergeCell ref="HZ2:IO2"/>
    <mergeCell ref="O3:P3"/>
    <mergeCell ref="X3:Y3"/>
    <mergeCell ref="AN3:AO3"/>
    <mergeCell ref="BD3:BE3"/>
    <mergeCell ref="BT3:BU3"/>
    <mergeCell ref="CJ3:CK3"/>
    <mergeCell ref="CZ3:DA3"/>
    <mergeCell ref="DP3:DQ3"/>
    <mergeCell ref="EF3:EG3"/>
    <mergeCell ref="EV3:EW3"/>
    <mergeCell ref="FL3:FM3"/>
    <mergeCell ref="GB3:GC3"/>
    <mergeCell ref="GR3:GS3"/>
    <mergeCell ref="HH3:HI3"/>
    <mergeCell ref="HX3:HY3"/>
    <mergeCell ref="IN3:IO3"/>
  </mergeCells>
  <printOptions/>
  <pageMargins left="0.75" right="0.75" top="0.59" bottom="0.35"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C27"/>
  <sheetViews>
    <sheetView tabSelected="1" workbookViewId="0" topLeftCell="J1">
      <selection activeCell="V14" sqref="V14"/>
    </sheetView>
  </sheetViews>
  <sheetFormatPr defaultColWidth="9.00390625" defaultRowHeight="14.25"/>
  <cols>
    <col min="1" max="1" width="9.00390625" style="2" customWidth="1"/>
    <col min="2" max="2" width="6.875" style="2" customWidth="1"/>
    <col min="3" max="4" width="7.375" style="2" customWidth="1"/>
    <col min="5" max="5" width="7.25390625" style="2" customWidth="1"/>
    <col min="6" max="6" width="7.50390625" style="2" customWidth="1"/>
    <col min="7" max="7" width="7.75390625" style="2" customWidth="1"/>
    <col min="8" max="8" width="7.875" style="2" customWidth="1"/>
    <col min="9" max="9" width="7.25390625" style="2" customWidth="1"/>
    <col min="10" max="10" width="7.625" style="2" customWidth="1"/>
    <col min="11" max="11" width="7.375" style="2" customWidth="1"/>
    <col min="12" max="12" width="6.25390625" style="2" customWidth="1"/>
    <col min="13" max="13" width="7.125" style="2" customWidth="1"/>
    <col min="14" max="14" width="6.50390625" style="2" customWidth="1"/>
    <col min="15" max="15" width="6.625" style="2" customWidth="1"/>
    <col min="16" max="16" width="6.50390625" style="2" customWidth="1"/>
    <col min="17" max="17" width="7.375" style="2" customWidth="1"/>
    <col min="18" max="18" width="7.125" style="2" customWidth="1"/>
    <col min="19" max="19" width="7.625" style="2" customWidth="1"/>
    <col min="20" max="20" width="7.375" style="2" customWidth="1"/>
    <col min="21" max="21" width="8.00390625" style="2" customWidth="1"/>
    <col min="22" max="22" width="6.625" style="2" customWidth="1"/>
    <col min="23" max="23" width="7.50390625" style="2" customWidth="1"/>
    <col min="24" max="24" width="7.00390625" style="2" customWidth="1"/>
    <col min="25" max="25" width="6.375" style="2" customWidth="1"/>
    <col min="26" max="28" width="9.00390625" style="2" customWidth="1"/>
    <col min="29" max="29" width="11.125" style="2" customWidth="1"/>
    <col min="30" max="16384" width="9.00390625" style="2" customWidth="1"/>
  </cols>
  <sheetData>
    <row r="1" spans="1:29" ht="14.25">
      <c r="A1" s="3" t="s">
        <v>871</v>
      </c>
      <c r="B1" s="3"/>
      <c r="C1" s="3"/>
      <c r="D1" s="3"/>
      <c r="E1" s="3"/>
      <c r="F1" s="3"/>
      <c r="G1" s="3"/>
      <c r="H1" s="3"/>
      <c r="I1" s="3"/>
      <c r="J1" s="3"/>
      <c r="K1" s="3"/>
      <c r="L1" s="3"/>
      <c r="M1" s="3"/>
      <c r="N1" s="3"/>
      <c r="O1" s="3"/>
      <c r="P1" s="3"/>
      <c r="Q1" s="3"/>
      <c r="R1" s="3"/>
      <c r="S1" s="3"/>
      <c r="T1" s="3"/>
      <c r="U1" s="3"/>
      <c r="V1" s="3"/>
      <c r="W1" s="3"/>
      <c r="X1" s="3"/>
      <c r="Y1" s="3"/>
      <c r="Z1" s="3"/>
      <c r="AA1" s="3"/>
      <c r="AB1" s="3"/>
      <c r="AC1" s="3"/>
    </row>
    <row r="2" spans="1:29" ht="34.5" customHeight="1">
      <c r="A2" s="4" t="s">
        <v>872</v>
      </c>
      <c r="B2" s="4"/>
      <c r="C2" s="4"/>
      <c r="D2" s="4"/>
      <c r="E2" s="4"/>
      <c r="F2" s="4"/>
      <c r="G2" s="4"/>
      <c r="H2" s="4"/>
      <c r="I2" s="4"/>
      <c r="J2" s="4"/>
      <c r="K2" s="4"/>
      <c r="L2" s="4"/>
      <c r="M2" s="4"/>
      <c r="N2" s="4"/>
      <c r="O2" s="4"/>
      <c r="P2" s="4"/>
      <c r="Q2" s="4"/>
      <c r="R2" s="4"/>
      <c r="S2" s="4"/>
      <c r="T2" s="4"/>
      <c r="U2" s="4"/>
      <c r="V2" s="4"/>
      <c r="W2" s="4"/>
      <c r="X2" s="4"/>
      <c r="Y2" s="4"/>
      <c r="Z2" s="4"/>
      <c r="AA2" s="4"/>
      <c r="AB2" s="4"/>
      <c r="AC2" s="4"/>
    </row>
    <row r="3" spans="1:29" ht="32.25" customHeight="1">
      <c r="A3" s="5" t="s">
        <v>873</v>
      </c>
      <c r="B3" s="5"/>
      <c r="C3" s="5"/>
      <c r="D3" s="6"/>
      <c r="E3" s="7"/>
      <c r="F3" s="7"/>
      <c r="G3" s="7"/>
      <c r="H3" s="7"/>
      <c r="I3" s="7"/>
      <c r="J3" s="7"/>
      <c r="K3" s="7"/>
      <c r="L3" s="7"/>
      <c r="M3" s="7"/>
      <c r="N3" s="7"/>
      <c r="O3" s="7"/>
      <c r="P3" s="7"/>
      <c r="Q3" s="7"/>
      <c r="R3" s="7"/>
      <c r="S3" s="7"/>
      <c r="T3" s="7"/>
      <c r="U3" s="7"/>
      <c r="V3" s="7"/>
      <c r="W3" s="7"/>
      <c r="X3" s="7"/>
      <c r="Y3" s="7"/>
      <c r="Z3" s="7"/>
      <c r="AA3" s="7"/>
      <c r="AB3" s="7"/>
      <c r="AC3" s="19" t="s">
        <v>2</v>
      </c>
    </row>
    <row r="4" spans="1:29" s="1" customFormat="1" ht="28.5" customHeight="1">
      <c r="A4" s="8" t="s">
        <v>794</v>
      </c>
      <c r="B4" s="8" t="s">
        <v>874</v>
      </c>
      <c r="C4" s="8"/>
      <c r="D4" s="8"/>
      <c r="E4" s="8"/>
      <c r="F4" s="8" t="s">
        <v>875</v>
      </c>
      <c r="G4" s="8"/>
      <c r="H4" s="8"/>
      <c r="I4" s="8"/>
      <c r="J4" s="8"/>
      <c r="K4" s="8"/>
      <c r="L4" s="8"/>
      <c r="M4" s="8" t="s">
        <v>876</v>
      </c>
      <c r="N4" s="8"/>
      <c r="O4" s="8"/>
      <c r="P4" s="8"/>
      <c r="Q4" s="8" t="s">
        <v>877</v>
      </c>
      <c r="R4" s="8"/>
      <c r="S4" s="8"/>
      <c r="T4" s="8"/>
      <c r="U4" s="8"/>
      <c r="V4" s="15" t="s">
        <v>878</v>
      </c>
      <c r="W4" s="16"/>
      <c r="X4" s="15" t="s">
        <v>357</v>
      </c>
      <c r="Y4" s="16"/>
      <c r="Z4" s="15" t="s">
        <v>879</v>
      </c>
      <c r="AA4" s="20"/>
      <c r="AB4" s="16"/>
      <c r="AC4" s="8" t="s">
        <v>880</v>
      </c>
    </row>
    <row r="5" spans="1:29" s="1" customFormat="1" ht="14.25" customHeight="1">
      <c r="A5" s="8"/>
      <c r="B5" s="8" t="s">
        <v>4</v>
      </c>
      <c r="C5" s="8" t="s">
        <v>5</v>
      </c>
      <c r="D5" s="8" t="s">
        <v>881</v>
      </c>
      <c r="E5" s="8" t="s">
        <v>882</v>
      </c>
      <c r="F5" s="8" t="s">
        <v>4</v>
      </c>
      <c r="G5" s="8" t="s">
        <v>5</v>
      </c>
      <c r="H5" s="9" t="s">
        <v>881</v>
      </c>
      <c r="I5" s="8" t="s">
        <v>46</v>
      </c>
      <c r="J5" s="8"/>
      <c r="K5" s="8" t="s">
        <v>883</v>
      </c>
      <c r="L5" s="8" t="s">
        <v>884</v>
      </c>
      <c r="M5" s="8" t="s">
        <v>4</v>
      </c>
      <c r="N5" s="8" t="s">
        <v>5</v>
      </c>
      <c r="O5" s="8" t="s">
        <v>881</v>
      </c>
      <c r="P5" s="8" t="s">
        <v>882</v>
      </c>
      <c r="Q5" s="8" t="s">
        <v>4</v>
      </c>
      <c r="R5" s="8" t="s">
        <v>5</v>
      </c>
      <c r="S5" s="8" t="s">
        <v>881</v>
      </c>
      <c r="T5" s="8" t="s">
        <v>882</v>
      </c>
      <c r="U5" s="8" t="s">
        <v>885</v>
      </c>
      <c r="V5" s="8" t="s">
        <v>5</v>
      </c>
      <c r="W5" s="8" t="s">
        <v>882</v>
      </c>
      <c r="X5" s="8" t="s">
        <v>5</v>
      </c>
      <c r="Y5" s="8" t="s">
        <v>882</v>
      </c>
      <c r="Z5" s="8" t="s">
        <v>5</v>
      </c>
      <c r="AA5" s="8" t="s">
        <v>882</v>
      </c>
      <c r="AB5" s="8" t="s">
        <v>886</v>
      </c>
      <c r="AC5" s="8"/>
    </row>
    <row r="6" spans="1:29" s="1" customFormat="1" ht="48.75" customHeight="1">
      <c r="A6" s="8"/>
      <c r="B6" s="8"/>
      <c r="C6" s="8"/>
      <c r="D6" s="8"/>
      <c r="E6" s="8"/>
      <c r="F6" s="8"/>
      <c r="G6" s="8"/>
      <c r="H6" s="10"/>
      <c r="I6" s="8" t="s">
        <v>887</v>
      </c>
      <c r="J6" s="8" t="s">
        <v>888</v>
      </c>
      <c r="K6" s="8"/>
      <c r="L6" s="8"/>
      <c r="M6" s="8"/>
      <c r="N6" s="8"/>
      <c r="O6" s="8"/>
      <c r="P6" s="8"/>
      <c r="Q6" s="8"/>
      <c r="R6" s="8"/>
      <c r="S6" s="8"/>
      <c r="T6" s="8"/>
      <c r="U6" s="8"/>
      <c r="V6" s="8"/>
      <c r="W6" s="8"/>
      <c r="X6" s="8"/>
      <c r="Y6" s="8"/>
      <c r="Z6" s="8"/>
      <c r="AA6" s="8"/>
      <c r="AB6" s="8"/>
      <c r="AC6" s="8"/>
    </row>
    <row r="7" spans="1:29" s="1" customFormat="1" ht="39" customHeight="1">
      <c r="A7" s="11" t="s">
        <v>889</v>
      </c>
      <c r="B7" s="11">
        <v>27.72</v>
      </c>
      <c r="C7" s="11">
        <v>25.46</v>
      </c>
      <c r="D7" s="12">
        <f>C7/B7</f>
        <v>0.9184704184704185</v>
      </c>
      <c r="E7" s="11">
        <v>26.89</v>
      </c>
      <c r="F7" s="11">
        <v>21.44</v>
      </c>
      <c r="G7" s="11">
        <v>21.05</v>
      </c>
      <c r="H7" s="12">
        <f>G7/F7</f>
        <v>0.9818097014925373</v>
      </c>
      <c r="I7" s="11">
        <v>21.44</v>
      </c>
      <c r="J7" s="11"/>
      <c r="K7" s="11">
        <v>8</v>
      </c>
      <c r="L7" s="11">
        <v>8</v>
      </c>
      <c r="M7" s="11"/>
      <c r="N7" s="11"/>
      <c r="O7" s="12"/>
      <c r="P7" s="11"/>
      <c r="Q7" s="11">
        <f>M7+F7+B7</f>
        <v>49.16</v>
      </c>
      <c r="R7" s="11">
        <f>N7+G7+C7</f>
        <v>46.510000000000005</v>
      </c>
      <c r="S7" s="12">
        <f>R7/Q7</f>
        <v>0.9460943856794143</v>
      </c>
      <c r="T7" s="17">
        <f>P7+I7+E7</f>
        <v>48.33</v>
      </c>
      <c r="U7" s="12">
        <v>-0.1672</v>
      </c>
      <c r="V7" s="11">
        <v>12.58</v>
      </c>
      <c r="W7" s="11">
        <v>10</v>
      </c>
      <c r="X7" s="11">
        <v>13.53</v>
      </c>
      <c r="Y7" s="11">
        <v>8</v>
      </c>
      <c r="Z7" s="11">
        <f>R7+V7+X7</f>
        <v>72.62</v>
      </c>
      <c r="AA7" s="11">
        <f>T7+W7+Y7</f>
        <v>66.33</v>
      </c>
      <c r="AB7" s="21">
        <f>AA7/Z7-1</f>
        <v>-0.08661525750481969</v>
      </c>
      <c r="AC7" s="11"/>
    </row>
    <row r="8" spans="1:29" ht="14.25">
      <c r="A8" s="3"/>
      <c r="B8" s="3"/>
      <c r="C8" s="3"/>
      <c r="D8" s="3"/>
      <c r="E8" s="3"/>
      <c r="F8" s="3"/>
      <c r="G8" s="3"/>
      <c r="H8" s="3"/>
      <c r="I8" s="3"/>
      <c r="J8" s="3"/>
      <c r="K8" s="3"/>
      <c r="L8" s="3"/>
      <c r="M8" s="3"/>
      <c r="N8" s="3"/>
      <c r="O8" s="3"/>
      <c r="P8" s="3"/>
      <c r="Q8" s="3"/>
      <c r="R8" s="3"/>
      <c r="S8" s="3"/>
      <c r="T8" s="3"/>
      <c r="U8" s="3"/>
      <c r="V8" s="3"/>
      <c r="W8" s="3"/>
      <c r="X8" s="3"/>
      <c r="Y8" s="3"/>
      <c r="Z8" s="3"/>
      <c r="AA8" s="3"/>
      <c r="AB8" s="3"/>
      <c r="AC8" s="3"/>
    </row>
    <row r="9" spans="1:29" ht="14.25">
      <c r="A9" s="13"/>
      <c r="B9" s="13"/>
      <c r="C9" s="13"/>
      <c r="D9" s="13"/>
      <c r="E9" s="13"/>
      <c r="F9" s="13"/>
      <c r="G9" s="3"/>
      <c r="H9" s="3"/>
      <c r="I9" s="3"/>
      <c r="J9" s="3"/>
      <c r="K9" s="3"/>
      <c r="L9" s="3"/>
      <c r="M9" s="3"/>
      <c r="N9" s="3"/>
      <c r="O9" s="3"/>
      <c r="P9" s="3"/>
      <c r="Q9" s="3"/>
      <c r="R9" s="3"/>
      <c r="S9" s="3"/>
      <c r="T9" s="3"/>
      <c r="U9" s="3"/>
      <c r="V9" s="3"/>
      <c r="W9" s="3"/>
      <c r="X9" s="3"/>
      <c r="Y9" s="3"/>
      <c r="Z9" s="3"/>
      <c r="AA9" s="3"/>
      <c r="AB9" s="3"/>
      <c r="AC9" s="3"/>
    </row>
    <row r="10" spans="1:29" ht="14.25">
      <c r="A10" s="3"/>
      <c r="B10" s="3"/>
      <c r="C10" s="3"/>
      <c r="D10" s="3"/>
      <c r="E10" s="3"/>
      <c r="F10" s="3"/>
      <c r="G10" s="3"/>
      <c r="H10" s="3"/>
      <c r="I10" s="3"/>
      <c r="J10" s="3"/>
      <c r="K10" s="3"/>
      <c r="L10" s="3"/>
      <c r="M10" s="3"/>
      <c r="N10" s="3"/>
      <c r="O10" s="3"/>
      <c r="P10" s="3"/>
      <c r="Q10" s="3"/>
      <c r="R10" s="3"/>
      <c r="S10" s="3"/>
      <c r="T10" s="3"/>
      <c r="U10" s="3"/>
      <c r="V10" s="3"/>
      <c r="W10" s="18"/>
      <c r="X10" s="3"/>
      <c r="Y10" s="3"/>
      <c r="Z10" s="3"/>
      <c r="AA10" s="3"/>
      <c r="AB10" s="3"/>
      <c r="AC10" s="3"/>
    </row>
    <row r="11" spans="1:29" ht="14.2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row>
    <row r="12" spans="1:29" ht="14.2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1:29" ht="14.2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row>
    <row r="14" spans="1:29" ht="14.2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row>
    <row r="15" spans="4:20" ht="14.25">
      <c r="D15" s="14"/>
      <c r="H15" s="14"/>
      <c r="O15" s="14"/>
      <c r="S15" s="14"/>
      <c r="T15" s="14"/>
    </row>
    <row r="16" spans="4:20" ht="14.25">
      <c r="D16" s="14"/>
      <c r="H16" s="14"/>
      <c r="O16" s="14"/>
      <c r="S16" s="14"/>
      <c r="T16" s="14"/>
    </row>
    <row r="17" spans="4:20" ht="14.25">
      <c r="D17" s="14"/>
      <c r="H17" s="14"/>
      <c r="O17" s="14"/>
      <c r="S17" s="14"/>
      <c r="T17" s="14"/>
    </row>
    <row r="18" spans="4:20" ht="14.25">
      <c r="D18" s="14"/>
      <c r="H18" s="14"/>
      <c r="O18" s="14"/>
      <c r="S18" s="14"/>
      <c r="T18" s="14"/>
    </row>
    <row r="19" spans="4:20" ht="14.25">
      <c r="D19" s="14"/>
      <c r="H19" s="14"/>
      <c r="O19" s="14"/>
      <c r="S19" s="14"/>
      <c r="T19" s="14"/>
    </row>
    <row r="20" spans="4:20" ht="14.25">
      <c r="D20" s="14"/>
      <c r="H20" s="14"/>
      <c r="O20" s="14"/>
      <c r="S20" s="14"/>
      <c r="T20" s="14"/>
    </row>
    <row r="21" spans="4:20" ht="14.25">
      <c r="D21" s="14"/>
      <c r="H21" s="14"/>
      <c r="O21" s="14"/>
      <c r="S21" s="14"/>
      <c r="T21" s="14"/>
    </row>
    <row r="22" spans="4:20" ht="14.25">
      <c r="D22" s="14"/>
      <c r="H22" s="14"/>
      <c r="O22" s="14"/>
      <c r="S22" s="14"/>
      <c r="T22" s="14"/>
    </row>
    <row r="23" spans="4:20" ht="14.25">
      <c r="D23" s="14"/>
      <c r="H23" s="14"/>
      <c r="O23" s="14"/>
      <c r="S23" s="14"/>
      <c r="T23" s="14"/>
    </row>
    <row r="24" spans="4:20" ht="14.25">
      <c r="D24" s="14"/>
      <c r="H24" s="14"/>
      <c r="O24" s="14"/>
      <c r="S24" s="14"/>
      <c r="T24" s="14"/>
    </row>
    <row r="25" spans="4:20" ht="14.25">
      <c r="D25" s="14"/>
      <c r="H25" s="14"/>
      <c r="O25" s="14"/>
      <c r="S25" s="14"/>
      <c r="T25" s="14"/>
    </row>
    <row r="26" spans="4:20" ht="14.25">
      <c r="D26" s="14"/>
      <c r="H26" s="14"/>
      <c r="O26" s="14"/>
      <c r="S26" s="14"/>
      <c r="T26" s="14"/>
    </row>
    <row r="27" spans="4:8" ht="14.25">
      <c r="D27" s="14"/>
      <c r="H27" s="14"/>
    </row>
  </sheetData>
  <sheetProtection/>
  <mergeCells count="38">
    <mergeCell ref="A2:AC2"/>
    <mergeCell ref="A3:C3"/>
    <mergeCell ref="B4:E4"/>
    <mergeCell ref="F4:L4"/>
    <mergeCell ref="M4:P4"/>
    <mergeCell ref="Q4:U4"/>
    <mergeCell ref="V4:W4"/>
    <mergeCell ref="X4:Y4"/>
    <mergeCell ref="Z4:AB4"/>
    <mergeCell ref="I5:J5"/>
    <mergeCell ref="A9:F9"/>
    <mergeCell ref="A4:A6"/>
    <mergeCell ref="B5:B6"/>
    <mergeCell ref="C5:C6"/>
    <mergeCell ref="D5:D6"/>
    <mergeCell ref="E5:E6"/>
    <mergeCell ref="F5:F6"/>
    <mergeCell ref="G5:G6"/>
    <mergeCell ref="H5:H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4:AC6"/>
  </mergeCells>
  <printOptions/>
  <pageMargins left="0.35" right="0.23" top="1" bottom="1" header="0.5" footer="0.5"/>
  <pageSetup horizontalDpi="600" verticalDpi="600" orientation="landscape" paperSize="9" scale="60"/>
</worksheet>
</file>

<file path=xl/worksheets/sheet2.xml><?xml version="1.0" encoding="utf-8"?>
<worksheet xmlns="http://schemas.openxmlformats.org/spreadsheetml/2006/main" xmlns:r="http://schemas.openxmlformats.org/officeDocument/2006/relationships">
  <dimension ref="A1:D45"/>
  <sheetViews>
    <sheetView workbookViewId="0" topLeftCell="A19">
      <selection activeCell="B40" sqref="B40"/>
    </sheetView>
  </sheetViews>
  <sheetFormatPr defaultColWidth="9.00390625" defaultRowHeight="14.25"/>
  <cols>
    <col min="1" max="1" width="35.50390625" style="0" customWidth="1"/>
    <col min="2" max="3" width="12.625" style="0" customWidth="1"/>
    <col min="4" max="4" width="12.625" style="176" customWidth="1"/>
  </cols>
  <sheetData>
    <row r="1" spans="1:4" ht="22.5">
      <c r="A1" s="179" t="s">
        <v>42</v>
      </c>
      <c r="B1" s="179"/>
      <c r="C1" s="179"/>
      <c r="D1" s="179"/>
    </row>
    <row r="2" spans="1:4" ht="14.25">
      <c r="A2" s="236" t="s">
        <v>43</v>
      </c>
      <c r="B2" s="231"/>
      <c r="C2" s="237" t="s">
        <v>44</v>
      </c>
      <c r="D2" s="237"/>
    </row>
    <row r="3" spans="1:4" ht="27">
      <c r="A3" s="238" t="s">
        <v>45</v>
      </c>
      <c r="B3" s="298" t="s">
        <v>46</v>
      </c>
      <c r="C3" s="298" t="s">
        <v>4</v>
      </c>
      <c r="D3" s="299" t="s">
        <v>47</v>
      </c>
    </row>
    <row r="4" spans="1:4" ht="15" customHeight="1">
      <c r="A4" s="242" t="s">
        <v>9</v>
      </c>
      <c r="B4" s="240">
        <v>2608.11</v>
      </c>
      <c r="C4" s="245">
        <v>2051.16</v>
      </c>
      <c r="D4" s="300">
        <f>B4-C4</f>
        <v>556.9500000000003</v>
      </c>
    </row>
    <row r="5" spans="1:4" ht="14.25">
      <c r="A5" s="248" t="s">
        <v>11</v>
      </c>
      <c r="B5" s="245">
        <f>SUM(B6:B8)</f>
        <v>104</v>
      </c>
      <c r="C5" s="245">
        <f>SUM(C6:C8)</f>
        <v>104</v>
      </c>
      <c r="D5" s="300">
        <f aca="true" t="shared" si="0" ref="D5:D22">B5-C5</f>
        <v>0</v>
      </c>
    </row>
    <row r="6" spans="1:4" ht="14.25">
      <c r="A6" s="248" t="s">
        <v>48</v>
      </c>
      <c r="B6" s="243">
        <v>45</v>
      </c>
      <c r="C6" s="243">
        <f>'收入预算'!B27</f>
        <v>45</v>
      </c>
      <c r="D6" s="300">
        <f t="shared" si="0"/>
        <v>0</v>
      </c>
    </row>
    <row r="7" spans="1:4" ht="14.25">
      <c r="A7" s="248" t="s">
        <v>49</v>
      </c>
      <c r="B7" s="243">
        <v>43</v>
      </c>
      <c r="C7" s="243">
        <f>'收入预算'!B28</f>
        <v>43</v>
      </c>
      <c r="D7" s="300">
        <f t="shared" si="0"/>
        <v>0</v>
      </c>
    </row>
    <row r="8" spans="1:4" ht="14.25">
      <c r="A8" s="248" t="s">
        <v>50</v>
      </c>
      <c r="B8" s="243">
        <v>16</v>
      </c>
      <c r="C8" s="243">
        <f>'收入预算'!B29</f>
        <v>16</v>
      </c>
      <c r="D8" s="300">
        <f t="shared" si="0"/>
        <v>0</v>
      </c>
    </row>
    <row r="9" spans="1:4" ht="14.25">
      <c r="A9" s="248" t="s">
        <v>13</v>
      </c>
      <c r="B9" s="243">
        <f>B10+B11</f>
        <v>2000</v>
      </c>
      <c r="C9" s="243">
        <f>C10+C11</f>
        <v>500</v>
      </c>
      <c r="D9" s="300">
        <f t="shared" si="0"/>
        <v>1500</v>
      </c>
    </row>
    <row r="10" spans="1:4" ht="14.25">
      <c r="A10" s="248" t="s">
        <v>51</v>
      </c>
      <c r="B10" s="243">
        <v>1700</v>
      </c>
      <c r="C10" s="243">
        <v>400</v>
      </c>
      <c r="D10" s="300">
        <f t="shared" si="0"/>
        <v>1300</v>
      </c>
    </row>
    <row r="11" spans="1:4" ht="14.25">
      <c r="A11" s="248" t="s">
        <v>52</v>
      </c>
      <c r="B11" s="243">
        <v>300</v>
      </c>
      <c r="C11" s="243">
        <v>100</v>
      </c>
      <c r="D11" s="300">
        <f t="shared" si="0"/>
        <v>200</v>
      </c>
    </row>
    <row r="12" spans="1:4" ht="14.25">
      <c r="A12" s="248" t="s">
        <v>19</v>
      </c>
      <c r="B12" s="245">
        <f>SUM(B13:B16)</f>
        <v>12499.35</v>
      </c>
      <c r="C12" s="245">
        <f>SUM(C13:C16)</f>
        <v>7109.6</v>
      </c>
      <c r="D12" s="300">
        <f t="shared" si="0"/>
        <v>5389.75</v>
      </c>
    </row>
    <row r="13" spans="1:4" ht="14.25">
      <c r="A13" s="248" t="s">
        <v>53</v>
      </c>
      <c r="B13" s="301">
        <v>11899.55</v>
      </c>
      <c r="C13" s="243">
        <v>3742.74</v>
      </c>
      <c r="D13" s="300">
        <f t="shared" si="0"/>
        <v>8156.8099999999995</v>
      </c>
    </row>
    <row r="14" spans="1:4" ht="14.25">
      <c r="A14" s="248" t="s">
        <v>54</v>
      </c>
      <c r="B14" s="243">
        <v>112.5</v>
      </c>
      <c r="C14" s="243">
        <v>115</v>
      </c>
      <c r="D14" s="300">
        <f t="shared" si="0"/>
        <v>-2.5</v>
      </c>
    </row>
    <row r="15" spans="1:4" ht="24">
      <c r="A15" s="248" t="s">
        <v>55</v>
      </c>
      <c r="B15" s="243">
        <v>61.86</v>
      </c>
      <c r="C15" s="243">
        <v>29.86</v>
      </c>
      <c r="D15" s="300">
        <f t="shared" si="0"/>
        <v>32</v>
      </c>
    </row>
    <row r="16" spans="1:4" ht="14.25">
      <c r="A16" s="248" t="s">
        <v>56</v>
      </c>
      <c r="B16" s="243">
        <f>B17+B18</f>
        <v>425.44</v>
      </c>
      <c r="C16" s="243">
        <v>3222</v>
      </c>
      <c r="D16" s="300">
        <f t="shared" si="0"/>
        <v>-2796.56</v>
      </c>
    </row>
    <row r="17" spans="1:4" ht="14.25">
      <c r="A17" s="248" t="s">
        <v>57</v>
      </c>
      <c r="B17" s="243">
        <v>210.44</v>
      </c>
      <c r="C17" s="243">
        <v>200</v>
      </c>
      <c r="D17" s="300">
        <f t="shared" si="0"/>
        <v>10.439999999999998</v>
      </c>
    </row>
    <row r="18" spans="1:4" ht="14.25">
      <c r="A18" s="248" t="s">
        <v>58</v>
      </c>
      <c r="B18" s="243">
        <v>215</v>
      </c>
      <c r="C18" s="243">
        <v>3000</v>
      </c>
      <c r="D18" s="300">
        <f t="shared" si="0"/>
        <v>-2785</v>
      </c>
    </row>
    <row r="19" spans="1:4" ht="14.25">
      <c r="A19" s="248" t="s">
        <v>59</v>
      </c>
      <c r="B19" s="245">
        <f>B20+B33+B36</f>
        <v>15222.91</v>
      </c>
      <c r="C19" s="245">
        <f>C20+C33+C36</f>
        <v>12860.779999999999</v>
      </c>
      <c r="D19" s="300">
        <f t="shared" si="0"/>
        <v>2362.130000000001</v>
      </c>
    </row>
    <row r="20" spans="1:4" ht="14.25">
      <c r="A20" s="248" t="s">
        <v>60</v>
      </c>
      <c r="B20" s="243">
        <f>B21+B22+B23+B24+B25+B29+B26+B27+B28+B30+B31+B32</f>
        <v>1413.42</v>
      </c>
      <c r="C20" s="243">
        <f>C21+C22+C23+C24+C25+C26+C27+C28+C29+C30+C31+C32</f>
        <v>2314.45</v>
      </c>
      <c r="D20" s="300">
        <f t="shared" si="0"/>
        <v>-901.0299999999997</v>
      </c>
    </row>
    <row r="21" spans="1:4" ht="14.25">
      <c r="A21" s="256" t="s">
        <v>61</v>
      </c>
      <c r="B21" s="243">
        <v>15</v>
      </c>
      <c r="C21" s="243">
        <v>15</v>
      </c>
      <c r="D21" s="300">
        <f t="shared" si="0"/>
        <v>0</v>
      </c>
    </row>
    <row r="22" spans="1:4" ht="14.25">
      <c r="A22" s="256" t="s">
        <v>62</v>
      </c>
      <c r="B22" s="243">
        <v>110</v>
      </c>
      <c r="C22" s="243">
        <v>110</v>
      </c>
      <c r="D22" s="300">
        <f t="shared" si="0"/>
        <v>0</v>
      </c>
    </row>
    <row r="23" spans="1:4" ht="14.25">
      <c r="A23" s="256" t="s">
        <v>63</v>
      </c>
      <c r="B23" s="243">
        <v>120</v>
      </c>
      <c r="C23" s="243">
        <v>120</v>
      </c>
      <c r="D23" s="300">
        <f aca="true" t="shared" si="1" ref="D23:D32">B23-C23</f>
        <v>0</v>
      </c>
    </row>
    <row r="24" spans="1:4" ht="14.25">
      <c r="A24" s="256" t="s">
        <v>64</v>
      </c>
      <c r="B24" s="243">
        <v>3</v>
      </c>
      <c r="C24" s="243">
        <v>6</v>
      </c>
      <c r="D24" s="300">
        <f t="shared" si="1"/>
        <v>-3</v>
      </c>
    </row>
    <row r="25" spans="1:4" ht="14.25">
      <c r="A25" s="256" t="s">
        <v>65</v>
      </c>
      <c r="B25" s="243">
        <v>20</v>
      </c>
      <c r="C25" s="243">
        <v>20</v>
      </c>
      <c r="D25" s="300">
        <f t="shared" si="1"/>
        <v>0</v>
      </c>
    </row>
    <row r="26" spans="1:4" ht="14.25">
      <c r="A26" s="257" t="s">
        <v>66</v>
      </c>
      <c r="B26" s="243">
        <v>460</v>
      </c>
      <c r="C26" s="243">
        <v>465</v>
      </c>
      <c r="D26" s="300">
        <f t="shared" si="1"/>
        <v>-5</v>
      </c>
    </row>
    <row r="27" spans="1:4" ht="14.25">
      <c r="A27" s="256" t="s">
        <v>67</v>
      </c>
      <c r="B27" s="243">
        <v>505.4</v>
      </c>
      <c r="C27" s="243">
        <v>371.57</v>
      </c>
      <c r="D27" s="300">
        <f t="shared" si="1"/>
        <v>133.82999999999998</v>
      </c>
    </row>
    <row r="28" spans="1:4" ht="14.25">
      <c r="A28" s="256" t="s">
        <v>68</v>
      </c>
      <c r="B28" s="243">
        <v>17.5</v>
      </c>
      <c r="C28" s="243">
        <v>15.36</v>
      </c>
      <c r="D28" s="300">
        <f t="shared" si="1"/>
        <v>2.1400000000000006</v>
      </c>
    </row>
    <row r="29" spans="1:4" ht="14.25">
      <c r="A29" s="256" t="s">
        <v>69</v>
      </c>
      <c r="B29" s="243">
        <v>50</v>
      </c>
      <c r="C29" s="243">
        <v>100</v>
      </c>
      <c r="D29" s="300">
        <f t="shared" si="1"/>
        <v>-50</v>
      </c>
    </row>
    <row r="30" spans="1:4" ht="14.25">
      <c r="A30" s="248" t="s">
        <v>70</v>
      </c>
      <c r="B30" s="243"/>
      <c r="C30" s="243">
        <v>1000</v>
      </c>
      <c r="D30" s="300">
        <f t="shared" si="1"/>
        <v>-1000</v>
      </c>
    </row>
    <row r="31" spans="1:4" ht="14.25">
      <c r="A31" s="256" t="s">
        <v>71</v>
      </c>
      <c r="B31" s="243">
        <v>61.52</v>
      </c>
      <c r="C31" s="243">
        <v>61.52</v>
      </c>
      <c r="D31" s="300">
        <f t="shared" si="1"/>
        <v>0</v>
      </c>
    </row>
    <row r="32" spans="1:4" ht="14.25">
      <c r="A32" s="256" t="s">
        <v>72</v>
      </c>
      <c r="B32" s="243">
        <v>51</v>
      </c>
      <c r="C32" s="243">
        <v>30</v>
      </c>
      <c r="D32" s="300">
        <f t="shared" si="1"/>
        <v>21</v>
      </c>
    </row>
    <row r="33" spans="1:4" ht="14.25">
      <c r="A33" s="248" t="s">
        <v>73</v>
      </c>
      <c r="B33" s="243">
        <f>B34+B35</f>
        <v>290</v>
      </c>
      <c r="C33" s="243">
        <v>790</v>
      </c>
      <c r="D33" s="300">
        <f aca="true" t="shared" si="2" ref="D33:D45">B33-C33</f>
        <v>-500</v>
      </c>
    </row>
    <row r="34" spans="1:4" ht="14.25">
      <c r="A34" s="248" t="s">
        <v>74</v>
      </c>
      <c r="B34" s="243">
        <v>200</v>
      </c>
      <c r="C34" s="243">
        <v>500</v>
      </c>
      <c r="D34" s="300">
        <f t="shared" si="2"/>
        <v>-300</v>
      </c>
    </row>
    <row r="35" spans="1:4" ht="14.25">
      <c r="A35" s="248" t="s">
        <v>75</v>
      </c>
      <c r="B35" s="243">
        <v>90</v>
      </c>
      <c r="C35" s="243">
        <v>290</v>
      </c>
      <c r="D35" s="300">
        <f t="shared" si="2"/>
        <v>-200</v>
      </c>
    </row>
    <row r="36" spans="1:4" ht="14.25">
      <c r="A36" s="248" t="s">
        <v>76</v>
      </c>
      <c r="B36" s="243">
        <v>13519.49</v>
      </c>
      <c r="C36" s="243">
        <f>C37</f>
        <v>9756.33</v>
      </c>
      <c r="D36" s="300">
        <f t="shared" si="2"/>
        <v>3763.16</v>
      </c>
    </row>
    <row r="37" spans="1:4" ht="14.25">
      <c r="A37" s="248" t="s">
        <v>77</v>
      </c>
      <c r="B37" s="243">
        <v>13519.49</v>
      </c>
      <c r="C37" s="243">
        <v>9756.33</v>
      </c>
      <c r="D37" s="300">
        <f t="shared" si="2"/>
        <v>3763.16</v>
      </c>
    </row>
    <row r="38" spans="1:4" ht="14.25">
      <c r="A38" s="258" t="s">
        <v>78</v>
      </c>
      <c r="B38" s="245">
        <f>SUM(B4,B5,B9,B12,B19)</f>
        <v>32434.37</v>
      </c>
      <c r="C38" s="245">
        <f>SUM(C4,C5,C9,C12,C19)</f>
        <v>22625.54</v>
      </c>
      <c r="D38" s="300">
        <f t="shared" si="2"/>
        <v>9808.829999999998</v>
      </c>
    </row>
    <row r="39" spans="1:4" ht="14.25">
      <c r="A39" s="242" t="s">
        <v>79</v>
      </c>
      <c r="B39" s="260">
        <v>-3243.85</v>
      </c>
      <c r="C39" s="243">
        <v>-1361.38</v>
      </c>
      <c r="D39" s="300">
        <f t="shared" si="2"/>
        <v>-1882.4699999999998</v>
      </c>
    </row>
    <row r="40" spans="1:4" ht="14.25">
      <c r="A40" s="242" t="s">
        <v>80</v>
      </c>
      <c r="B40" s="260">
        <v>1770</v>
      </c>
      <c r="C40" s="243">
        <v>320</v>
      </c>
      <c r="D40" s="300">
        <f t="shared" si="2"/>
        <v>1450</v>
      </c>
    </row>
    <row r="41" spans="1:4" ht="14.25">
      <c r="A41" s="242" t="s">
        <v>81</v>
      </c>
      <c r="B41" s="260"/>
      <c r="C41" s="243">
        <f>'收入预算'!B92</f>
        <v>0</v>
      </c>
      <c r="D41" s="300">
        <f t="shared" si="2"/>
        <v>0</v>
      </c>
    </row>
    <row r="42" spans="1:4" ht="14.25">
      <c r="A42" s="242" t="s">
        <v>82</v>
      </c>
      <c r="B42" s="260">
        <v>841.89</v>
      </c>
      <c r="C42" s="243">
        <v>1135.49</v>
      </c>
      <c r="D42" s="300">
        <f t="shared" si="2"/>
        <v>-293.6</v>
      </c>
    </row>
    <row r="43" spans="1:4" ht="14.25">
      <c r="A43" s="248" t="s">
        <v>83</v>
      </c>
      <c r="B43" s="260">
        <v>841.89</v>
      </c>
      <c r="C43" s="243">
        <v>1135.49</v>
      </c>
      <c r="D43" s="300">
        <f t="shared" si="2"/>
        <v>-293.6</v>
      </c>
    </row>
    <row r="44" spans="1:4" ht="14.25">
      <c r="A44" s="242"/>
      <c r="B44" s="260"/>
      <c r="C44" s="259"/>
      <c r="D44" s="300">
        <f t="shared" si="2"/>
        <v>0</v>
      </c>
    </row>
    <row r="45" spans="1:4" ht="14.25">
      <c r="A45" s="258" t="s">
        <v>84</v>
      </c>
      <c r="B45" s="262">
        <f>B38+B39+B42</f>
        <v>30032.41</v>
      </c>
      <c r="C45" s="262">
        <f>C38+C39+C42</f>
        <v>22399.65</v>
      </c>
      <c r="D45" s="300">
        <f t="shared" si="2"/>
        <v>7632.759999999998</v>
      </c>
    </row>
  </sheetData>
  <sheetProtection/>
  <mergeCells count="2">
    <mergeCell ref="A1:D1"/>
    <mergeCell ref="C2:D2"/>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E34"/>
  <sheetViews>
    <sheetView showZeros="0" workbookViewId="0" topLeftCell="A13">
      <selection activeCell="F18" sqref="F18"/>
    </sheetView>
  </sheetViews>
  <sheetFormatPr defaultColWidth="9.00390625" defaultRowHeight="28.5" customHeight="1"/>
  <cols>
    <col min="1" max="1" width="32.875" style="0" customWidth="1"/>
    <col min="2" max="2" width="13.50390625" style="0" customWidth="1"/>
    <col min="3" max="3" width="12.375" style="0" customWidth="1"/>
    <col min="4" max="5" width="11.00390625" style="0" customWidth="1"/>
  </cols>
  <sheetData>
    <row r="1" spans="1:5" ht="28.5" customHeight="1">
      <c r="A1" s="179" t="s">
        <v>85</v>
      </c>
      <c r="B1" s="179"/>
      <c r="C1" s="179"/>
      <c r="D1" s="179"/>
      <c r="E1" s="179"/>
    </row>
    <row r="2" spans="1:5" ht="28.5" customHeight="1">
      <c r="A2" s="284" t="s">
        <v>1</v>
      </c>
      <c r="B2" s="285"/>
      <c r="C2" s="265"/>
      <c r="D2" s="286"/>
      <c r="E2" s="287" t="s">
        <v>44</v>
      </c>
    </row>
    <row r="3" spans="1:5" ht="28.5" customHeight="1">
      <c r="A3" s="288" t="s">
        <v>3</v>
      </c>
      <c r="B3" s="289" t="s">
        <v>4</v>
      </c>
      <c r="C3" s="289" t="s">
        <v>46</v>
      </c>
      <c r="D3" s="290" t="s">
        <v>47</v>
      </c>
      <c r="E3" s="291" t="s">
        <v>86</v>
      </c>
    </row>
    <row r="4" spans="1:5" ht="28.5" customHeight="1">
      <c r="A4" s="288" t="s">
        <v>87</v>
      </c>
      <c r="B4" s="292">
        <f>SUM(B5:B10,B11,B13,B14,B16,B18,B19,B20,B21,B22)</f>
        <v>21405.61</v>
      </c>
      <c r="C4" s="292">
        <f>SUM(C5:C10,C11,C13,C14,C16,C18,C19,C20,C21,C22)</f>
        <v>30017.669999999995</v>
      </c>
      <c r="D4" s="293">
        <f>C4-B4</f>
        <v>8612.059999999994</v>
      </c>
      <c r="E4" s="294">
        <v>1</v>
      </c>
    </row>
    <row r="5" spans="1:5" ht="28.5" customHeight="1">
      <c r="A5" s="295" t="s">
        <v>88</v>
      </c>
      <c r="B5" s="292">
        <v>2497.17</v>
      </c>
      <c r="C5" s="292">
        <v>2732.24</v>
      </c>
      <c r="D5" s="293">
        <f aca="true" t="shared" si="0" ref="D5:D22">C5-B5</f>
        <v>235.0699999999997</v>
      </c>
      <c r="E5" s="294">
        <f>C5/C4</f>
        <v>0.09102105526511552</v>
      </c>
    </row>
    <row r="6" spans="1:5" ht="28.5" customHeight="1">
      <c r="A6" s="295" t="s">
        <v>89</v>
      </c>
      <c r="B6" s="292">
        <v>684.12</v>
      </c>
      <c r="C6" s="292">
        <v>519.01</v>
      </c>
      <c r="D6" s="293">
        <f t="shared" si="0"/>
        <v>-165.11</v>
      </c>
      <c r="E6" s="294">
        <f>C6/C4</f>
        <v>0.017290149435315934</v>
      </c>
    </row>
    <row r="7" spans="1:5" ht="28.5" customHeight="1">
      <c r="A7" s="296" t="s">
        <v>90</v>
      </c>
      <c r="B7" s="292">
        <v>1801.21</v>
      </c>
      <c r="C7" s="292">
        <v>3854.95</v>
      </c>
      <c r="D7" s="293">
        <f t="shared" si="0"/>
        <v>2053.74</v>
      </c>
      <c r="E7" s="294">
        <f>C7/C4</f>
        <v>0.12842269236752887</v>
      </c>
    </row>
    <row r="8" spans="1:5" ht="28.5" customHeight="1">
      <c r="A8" s="295" t="s">
        <v>91</v>
      </c>
      <c r="B8" s="292"/>
      <c r="C8" s="292"/>
      <c r="D8" s="293">
        <f t="shared" si="0"/>
        <v>0</v>
      </c>
      <c r="E8" s="294">
        <f>C8/C4</f>
        <v>0</v>
      </c>
    </row>
    <row r="9" spans="1:5" ht="28.5" customHeight="1">
      <c r="A9" s="295" t="s">
        <v>92</v>
      </c>
      <c r="B9" s="292">
        <v>226.61</v>
      </c>
      <c r="C9" s="292">
        <v>233.82</v>
      </c>
      <c r="D9" s="293">
        <f t="shared" si="0"/>
        <v>7.2099999999999795</v>
      </c>
      <c r="E9" s="294">
        <f>C9/C4</f>
        <v>0.007789412036310614</v>
      </c>
    </row>
    <row r="10" spans="1:5" ht="28.5" customHeight="1">
      <c r="A10" s="295" t="s">
        <v>93</v>
      </c>
      <c r="B10" s="292">
        <v>1717.1</v>
      </c>
      <c r="C10" s="292">
        <v>1435.22</v>
      </c>
      <c r="D10" s="293">
        <f t="shared" si="0"/>
        <v>-281.8799999999999</v>
      </c>
      <c r="E10" s="294">
        <f>C10/C4</f>
        <v>0.04781250510116209</v>
      </c>
    </row>
    <row r="11" spans="1:5" ht="28.5" customHeight="1">
      <c r="A11" s="295" t="s">
        <v>94</v>
      </c>
      <c r="B11" s="292">
        <v>884.19</v>
      </c>
      <c r="C11" s="292">
        <v>1066.09</v>
      </c>
      <c r="D11" s="293">
        <f t="shared" si="0"/>
        <v>181.89999999999986</v>
      </c>
      <c r="E11" s="294">
        <f>C11/C4</f>
        <v>0.035515414754043205</v>
      </c>
    </row>
    <row r="12" spans="1:5" ht="28.5" customHeight="1">
      <c r="A12" s="296" t="s">
        <v>95</v>
      </c>
      <c r="B12" s="292">
        <v>580</v>
      </c>
      <c r="C12" s="292">
        <v>730</v>
      </c>
      <c r="D12" s="293">
        <f t="shared" si="0"/>
        <v>150</v>
      </c>
      <c r="E12" s="294"/>
    </row>
    <row r="13" spans="1:5" ht="28.5" customHeight="1">
      <c r="A13" s="295" t="s">
        <v>96</v>
      </c>
      <c r="B13" s="292">
        <v>737.42</v>
      </c>
      <c r="C13" s="292">
        <v>6353.66</v>
      </c>
      <c r="D13" s="293">
        <f t="shared" si="0"/>
        <v>5616.24</v>
      </c>
      <c r="E13" s="294">
        <f>C13/C4</f>
        <v>0.2116639965726854</v>
      </c>
    </row>
    <row r="14" spans="1:5" ht="28.5" customHeight="1">
      <c r="A14" s="296" t="s">
        <v>97</v>
      </c>
      <c r="B14" s="292">
        <v>1394.22</v>
      </c>
      <c r="C14" s="292">
        <v>1890.14</v>
      </c>
      <c r="D14" s="293">
        <f t="shared" si="0"/>
        <v>495.9200000000001</v>
      </c>
      <c r="E14" s="294">
        <f>C14/C4</f>
        <v>0.06296757876277541</v>
      </c>
    </row>
    <row r="15" spans="1:5" ht="28.5" customHeight="1">
      <c r="A15" s="296" t="s">
        <v>98</v>
      </c>
      <c r="B15" s="292">
        <v>481</v>
      </c>
      <c r="C15" s="292">
        <v>931</v>
      </c>
      <c r="D15" s="293">
        <f t="shared" si="0"/>
        <v>450</v>
      </c>
      <c r="E15" s="294"/>
    </row>
    <row r="16" spans="1:5" ht="28.5" customHeight="1">
      <c r="A16" s="296" t="s">
        <v>99</v>
      </c>
      <c r="B16" s="292">
        <v>5855.33</v>
      </c>
      <c r="C16" s="292">
        <v>7479.26</v>
      </c>
      <c r="D16" s="293">
        <f t="shared" si="0"/>
        <v>1623.9300000000003</v>
      </c>
      <c r="E16" s="294">
        <f>C16/C4</f>
        <v>0.24916191030149915</v>
      </c>
    </row>
    <row r="17" spans="1:5" ht="28.5" customHeight="1">
      <c r="A17" s="296" t="s">
        <v>100</v>
      </c>
      <c r="B17" s="292">
        <v>4236.68</v>
      </c>
      <c r="C17" s="292">
        <v>4017.78</v>
      </c>
      <c r="D17" s="293">
        <f t="shared" si="0"/>
        <v>-218.9000000000001</v>
      </c>
      <c r="E17" s="294"/>
    </row>
    <row r="18" spans="1:5" ht="28.5" customHeight="1">
      <c r="A18" s="296" t="s">
        <v>101</v>
      </c>
      <c r="B18" s="292">
        <v>2154.7</v>
      </c>
      <c r="C18" s="292">
        <v>1549.76</v>
      </c>
      <c r="D18" s="293">
        <f t="shared" si="0"/>
        <v>-604.9399999999998</v>
      </c>
      <c r="E18" s="294">
        <f>C18/C4</f>
        <v>0.05162825762292677</v>
      </c>
    </row>
    <row r="19" spans="1:5" ht="28.5" customHeight="1">
      <c r="A19" s="295" t="s">
        <v>102</v>
      </c>
      <c r="B19" s="292">
        <v>1864.72</v>
      </c>
      <c r="C19" s="292">
        <v>1704.83</v>
      </c>
      <c r="D19" s="293">
        <f t="shared" si="0"/>
        <v>-159.8900000000001</v>
      </c>
      <c r="E19" s="294">
        <f>C19/C4</f>
        <v>0.056794214874105825</v>
      </c>
    </row>
    <row r="20" spans="1:5" ht="28.5" customHeight="1">
      <c r="A20" s="296" t="s">
        <v>103</v>
      </c>
      <c r="B20" s="292">
        <v>1287.82</v>
      </c>
      <c r="C20" s="292">
        <v>898.69</v>
      </c>
      <c r="D20" s="293">
        <f t="shared" si="0"/>
        <v>-389.1299999999999</v>
      </c>
      <c r="E20" s="294">
        <f>C20/C4</f>
        <v>0.029938699439363555</v>
      </c>
    </row>
    <row r="21" spans="1:5" ht="28.5" customHeight="1">
      <c r="A21" s="296" t="s">
        <v>36</v>
      </c>
      <c r="B21" s="292">
        <v>1</v>
      </c>
      <c r="C21" s="292"/>
      <c r="D21" s="293">
        <f t="shared" si="0"/>
        <v>-1</v>
      </c>
      <c r="E21" s="294">
        <f>C21/C4</f>
        <v>0</v>
      </c>
    </row>
    <row r="22" spans="1:5" ht="28.5" customHeight="1">
      <c r="A22" s="295" t="s">
        <v>104</v>
      </c>
      <c r="B22" s="297">
        <v>300</v>
      </c>
      <c r="C22" s="297">
        <v>300</v>
      </c>
      <c r="D22" s="293">
        <f t="shared" si="0"/>
        <v>0</v>
      </c>
      <c r="E22" s="283"/>
    </row>
    <row r="23" spans="1:5" ht="28.5" customHeight="1">
      <c r="A23" s="176"/>
      <c r="B23" s="265"/>
      <c r="C23" s="265"/>
      <c r="D23" s="286"/>
      <c r="E23" s="178"/>
    </row>
    <row r="24" spans="1:5" ht="28.5" customHeight="1">
      <c r="A24" s="176"/>
      <c r="B24" s="265"/>
      <c r="C24" s="265"/>
      <c r="D24" s="286"/>
      <c r="E24" s="178"/>
    </row>
    <row r="25" spans="1:5" ht="28.5" customHeight="1">
      <c r="A25" s="176"/>
      <c r="B25" s="265"/>
      <c r="C25" s="265"/>
      <c r="D25" s="286"/>
      <c r="E25" s="178"/>
    </row>
    <row r="26" spans="1:5" ht="28.5" customHeight="1">
      <c r="A26" s="176"/>
      <c r="B26" s="265"/>
      <c r="C26" s="265"/>
      <c r="D26" s="286"/>
      <c r="E26" s="178"/>
    </row>
    <row r="27" spans="1:5" ht="28.5" customHeight="1">
      <c r="A27" s="176"/>
      <c r="B27" s="265"/>
      <c r="C27" s="265"/>
      <c r="D27" s="286"/>
      <c r="E27" s="178"/>
    </row>
    <row r="28" spans="1:5" ht="28.5" customHeight="1">
      <c r="A28" s="176"/>
      <c r="B28" s="265"/>
      <c r="C28" s="265"/>
      <c r="D28" s="286"/>
      <c r="E28" s="178"/>
    </row>
    <row r="29" spans="1:5" ht="28.5" customHeight="1">
      <c r="A29" s="176"/>
      <c r="B29" s="265"/>
      <c r="C29" s="265"/>
      <c r="D29" s="286"/>
      <c r="E29" s="178"/>
    </row>
    <row r="30" spans="1:5" ht="28.5" customHeight="1">
      <c r="A30" s="176"/>
      <c r="B30" s="265"/>
      <c r="C30" s="265"/>
      <c r="D30" s="286"/>
      <c r="E30" s="178"/>
    </row>
    <row r="31" spans="1:5" ht="28.5" customHeight="1">
      <c r="A31" s="176"/>
      <c r="B31" s="265"/>
      <c r="C31" s="265"/>
      <c r="D31" s="286"/>
      <c r="E31" s="178"/>
    </row>
    <row r="32" spans="1:5" ht="28.5" customHeight="1">
      <c r="A32" s="176"/>
      <c r="B32" s="265"/>
      <c r="C32" s="265"/>
      <c r="D32" s="286"/>
      <c r="E32" s="178"/>
    </row>
    <row r="33" spans="1:5" ht="28.5" customHeight="1">
      <c r="A33" s="176"/>
      <c r="B33" s="265"/>
      <c r="C33" s="265"/>
      <c r="D33" s="286"/>
      <c r="E33" s="178"/>
    </row>
    <row r="34" spans="1:5" ht="28.5" customHeight="1">
      <c r="A34" s="176"/>
      <c r="B34" s="265"/>
      <c r="C34" s="265"/>
      <c r="D34" s="286"/>
      <c r="E34" s="178"/>
    </row>
  </sheetData>
  <sheetProtection/>
  <mergeCells count="1">
    <mergeCell ref="A1:E1"/>
  </mergeCells>
  <printOptions/>
  <pageMargins left="0.75" right="0.75" top="0.98" bottom="0.98"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E22"/>
  <sheetViews>
    <sheetView workbookViewId="0" topLeftCell="A7">
      <selection activeCell="B21" sqref="B21"/>
    </sheetView>
  </sheetViews>
  <sheetFormatPr defaultColWidth="9.00390625" defaultRowHeight="25.5" customHeight="1"/>
  <cols>
    <col min="1" max="1" width="41.375" style="263" customWidth="1"/>
    <col min="2" max="2" width="13.625" style="264" customWidth="1"/>
    <col min="3" max="3" width="31.375" style="265" customWidth="1"/>
    <col min="4" max="4" width="14.50390625" style="178" customWidth="1"/>
    <col min="5" max="5" width="20.75390625" style="178" customWidth="1"/>
    <col min="6" max="252" width="9.00390625" style="178" customWidth="1"/>
  </cols>
  <sheetData>
    <row r="1" spans="1:5" ht="30" customHeight="1">
      <c r="A1" s="266" t="s">
        <v>105</v>
      </c>
      <c r="B1" s="266"/>
      <c r="C1" s="266"/>
      <c r="D1" s="266"/>
      <c r="E1" s="266"/>
    </row>
    <row r="2" spans="1:5" ht="20.25" customHeight="1">
      <c r="A2" s="267" t="s">
        <v>43</v>
      </c>
      <c r="E2" s="268" t="s">
        <v>2</v>
      </c>
    </row>
    <row r="3" spans="1:5" s="133" customFormat="1" ht="22.5" customHeight="1">
      <c r="A3" s="258" t="s">
        <v>106</v>
      </c>
      <c r="B3" s="269" t="s">
        <v>107</v>
      </c>
      <c r="C3" s="258" t="s">
        <v>108</v>
      </c>
      <c r="D3" s="269" t="s">
        <v>107</v>
      </c>
      <c r="E3" s="238" t="s">
        <v>109</v>
      </c>
    </row>
    <row r="4" spans="1:5" s="177" customFormat="1" ht="22.5" customHeight="1">
      <c r="A4" s="242" t="s">
        <v>110</v>
      </c>
      <c r="B4" s="270">
        <v>2608.11</v>
      </c>
      <c r="C4" s="27" t="s">
        <v>111</v>
      </c>
      <c r="D4" s="176">
        <v>2732.24</v>
      </c>
      <c r="E4" s="271"/>
    </row>
    <row r="5" spans="1:5" s="177" customFormat="1" ht="22.5" customHeight="1">
      <c r="A5" s="248" t="s">
        <v>11</v>
      </c>
      <c r="B5" s="272">
        <v>104</v>
      </c>
      <c r="C5" s="27" t="s">
        <v>112</v>
      </c>
      <c r="D5" s="273">
        <v>519.01</v>
      </c>
      <c r="E5" s="271"/>
    </row>
    <row r="6" spans="1:5" s="177" customFormat="1" ht="22.5" customHeight="1">
      <c r="A6" s="248" t="s">
        <v>13</v>
      </c>
      <c r="B6" s="272">
        <f>B7+B8</f>
        <v>2000</v>
      </c>
      <c r="C6" s="199" t="s">
        <v>113</v>
      </c>
      <c r="D6" s="273">
        <v>3854.95</v>
      </c>
      <c r="E6" s="271"/>
    </row>
    <row r="7" spans="1:5" s="177" customFormat="1" ht="22.5" customHeight="1">
      <c r="A7" s="248" t="s">
        <v>51</v>
      </c>
      <c r="B7" s="272">
        <v>1700</v>
      </c>
      <c r="C7" s="199" t="s">
        <v>114</v>
      </c>
      <c r="D7" s="273"/>
      <c r="E7" s="271"/>
    </row>
    <row r="8" spans="1:5" s="177" customFormat="1" ht="22.5" customHeight="1">
      <c r="A8" s="248" t="s">
        <v>52</v>
      </c>
      <c r="B8" s="272">
        <v>300</v>
      </c>
      <c r="C8" s="27" t="s">
        <v>115</v>
      </c>
      <c r="D8" s="273">
        <v>233.82</v>
      </c>
      <c r="E8" s="271"/>
    </row>
    <row r="9" spans="1:5" s="177" customFormat="1" ht="22.5" customHeight="1">
      <c r="A9" s="248" t="s">
        <v>19</v>
      </c>
      <c r="B9" s="270">
        <f>B10+B11+B12+B13</f>
        <v>12499.35</v>
      </c>
      <c r="C9" s="27" t="s">
        <v>116</v>
      </c>
      <c r="D9" s="273">
        <v>1435.22</v>
      </c>
      <c r="E9" s="271"/>
    </row>
    <row r="10" spans="1:5" s="177" customFormat="1" ht="22.5" customHeight="1">
      <c r="A10" s="248" t="s">
        <v>53</v>
      </c>
      <c r="B10" s="272">
        <v>11899.55</v>
      </c>
      <c r="C10" s="27" t="s">
        <v>117</v>
      </c>
      <c r="D10" s="273">
        <v>1066.09</v>
      </c>
      <c r="E10" s="271"/>
    </row>
    <row r="11" spans="1:5" s="177" customFormat="1" ht="22.5" customHeight="1">
      <c r="A11" s="248" t="s">
        <v>54</v>
      </c>
      <c r="B11" s="272">
        <v>112.5</v>
      </c>
      <c r="C11" s="27" t="s">
        <v>118</v>
      </c>
      <c r="D11" s="273">
        <v>6353.66</v>
      </c>
      <c r="E11" s="32"/>
    </row>
    <row r="12" spans="1:5" s="177" customFormat="1" ht="22.5" customHeight="1">
      <c r="A12" s="248" t="s">
        <v>119</v>
      </c>
      <c r="B12" s="272">
        <v>61.86</v>
      </c>
      <c r="C12" s="199" t="s">
        <v>120</v>
      </c>
      <c r="D12" s="273">
        <v>1890.14</v>
      </c>
      <c r="E12" s="271"/>
    </row>
    <row r="13" spans="1:5" s="176" customFormat="1" ht="22.5" customHeight="1">
      <c r="A13" s="248" t="s">
        <v>121</v>
      </c>
      <c r="B13" s="274">
        <v>425.44</v>
      </c>
      <c r="C13" s="199" t="s">
        <v>122</v>
      </c>
      <c r="D13" s="273">
        <v>7479.26</v>
      </c>
      <c r="E13" s="32"/>
    </row>
    <row r="14" spans="1:5" s="177" customFormat="1" ht="22.5" customHeight="1">
      <c r="A14" s="248" t="s">
        <v>59</v>
      </c>
      <c r="B14" s="272">
        <f>B15+B16+B17</f>
        <v>15222.91</v>
      </c>
      <c r="C14" s="27" t="s">
        <v>123</v>
      </c>
      <c r="D14" s="32">
        <v>1549.76</v>
      </c>
      <c r="E14" s="32"/>
    </row>
    <row r="15" spans="1:5" s="176" customFormat="1" ht="22.5" customHeight="1">
      <c r="A15" s="248" t="s">
        <v>60</v>
      </c>
      <c r="B15" s="272">
        <v>1413.42</v>
      </c>
      <c r="C15" s="27" t="s">
        <v>124</v>
      </c>
      <c r="D15" s="32">
        <v>1704.83</v>
      </c>
      <c r="E15" s="32"/>
    </row>
    <row r="16" spans="1:5" s="176" customFormat="1" ht="22.5" customHeight="1">
      <c r="A16" s="248" t="s">
        <v>73</v>
      </c>
      <c r="B16" s="270">
        <v>290</v>
      </c>
      <c r="C16" s="176" t="s">
        <v>125</v>
      </c>
      <c r="D16" s="32">
        <v>898.69</v>
      </c>
      <c r="E16" s="32"/>
    </row>
    <row r="17" spans="1:5" s="176" customFormat="1" ht="22.5" customHeight="1">
      <c r="A17" s="248" t="s">
        <v>126</v>
      </c>
      <c r="B17" s="272">
        <v>13519.49</v>
      </c>
      <c r="C17" s="199" t="s">
        <v>127</v>
      </c>
      <c r="D17" s="32"/>
      <c r="E17" s="32"/>
    </row>
    <row r="18" spans="1:5" s="176" customFormat="1" ht="22.5" customHeight="1">
      <c r="A18" s="248" t="s">
        <v>39</v>
      </c>
      <c r="B18" s="272">
        <v>841.89</v>
      </c>
      <c r="C18" s="32" t="s">
        <v>128</v>
      </c>
      <c r="D18" s="32">
        <v>300</v>
      </c>
      <c r="E18" s="32"/>
    </row>
    <row r="19" spans="1:5" s="176" customFormat="1" ht="22.5" customHeight="1">
      <c r="A19" s="275" t="s">
        <v>129</v>
      </c>
      <c r="B19" s="270">
        <f>B18+B14+B9+B6+B5+B4</f>
        <v>33276.26</v>
      </c>
      <c r="C19" s="275" t="s">
        <v>130</v>
      </c>
      <c r="D19" s="276">
        <f>SUM(D4:D18)</f>
        <v>30017.669999999995</v>
      </c>
      <c r="E19" s="271"/>
    </row>
    <row r="20" spans="1:5" s="176" customFormat="1" ht="22.5" customHeight="1">
      <c r="A20" s="277" t="s">
        <v>131</v>
      </c>
      <c r="B20" s="278">
        <v>-3243.85</v>
      </c>
      <c r="C20" s="277" t="s">
        <v>132</v>
      </c>
      <c r="D20" s="279">
        <f>B19+B20-D19</f>
        <v>14.740000000008877</v>
      </c>
      <c r="E20" s="280"/>
    </row>
    <row r="21" spans="1:5" s="177" customFormat="1" ht="22.5" customHeight="1">
      <c r="A21" s="281" t="s">
        <v>133</v>
      </c>
      <c r="B21" s="282">
        <f>B19+B20</f>
        <v>30032.410000000003</v>
      </c>
      <c r="C21" s="281" t="s">
        <v>133</v>
      </c>
      <c r="D21" s="273">
        <f>SUM(D19:D20)</f>
        <v>30032.410000000003</v>
      </c>
      <c r="E21" s="283"/>
    </row>
    <row r="22" spans="1:5" s="176" customFormat="1" ht="25.5" customHeight="1">
      <c r="A22" s="263"/>
      <c r="B22" s="264"/>
      <c r="C22" s="265"/>
      <c r="D22" s="178"/>
      <c r="E22" s="178"/>
    </row>
  </sheetData>
  <sheetProtection/>
  <mergeCells count="1">
    <mergeCell ref="A1:E1"/>
  </mergeCells>
  <printOptions/>
  <pageMargins left="0.81" right="0.71" top="0.25" bottom="0.39" header="0.22" footer="0.31"/>
  <pageSetup fitToHeight="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C95"/>
  <sheetViews>
    <sheetView showZeros="0" workbookViewId="0" topLeftCell="A85">
      <selection activeCell="B91" sqref="B91"/>
    </sheetView>
  </sheetViews>
  <sheetFormatPr defaultColWidth="9.00390625" defaultRowHeight="18" customHeight="1"/>
  <cols>
    <col min="1" max="1" width="51.375" style="234" customWidth="1"/>
    <col min="2" max="2" width="13.875" style="234" customWidth="1"/>
    <col min="3" max="3" width="51.125" style="234" customWidth="1"/>
    <col min="4" max="16384" width="9.00390625" style="234" customWidth="1"/>
  </cols>
  <sheetData>
    <row r="1" spans="1:3" ht="37.5" customHeight="1">
      <c r="A1" s="235" t="s">
        <v>134</v>
      </c>
      <c r="B1" s="235"/>
      <c r="C1" s="235"/>
    </row>
    <row r="2" spans="1:3" s="231" customFormat="1" ht="21" customHeight="1">
      <c r="A2" s="236" t="s">
        <v>43</v>
      </c>
      <c r="C2" s="237" t="s">
        <v>44</v>
      </c>
    </row>
    <row r="3" spans="1:3" s="232" customFormat="1" ht="20.25" customHeight="1">
      <c r="A3" s="238" t="s">
        <v>45</v>
      </c>
      <c r="B3" s="238" t="s">
        <v>135</v>
      </c>
      <c r="C3" s="238" t="s">
        <v>136</v>
      </c>
    </row>
    <row r="4" spans="1:3" s="233" customFormat="1" ht="21.75" customHeight="1">
      <c r="A4" s="239" t="s">
        <v>9</v>
      </c>
      <c r="B4" s="240">
        <f>SUM(B5:B25)</f>
        <v>2608.11</v>
      </c>
      <c r="C4" s="241" t="s">
        <v>137</v>
      </c>
    </row>
    <row r="5" spans="1:3" s="232" customFormat="1" ht="21.75" customHeight="1">
      <c r="A5" s="242" t="s">
        <v>138</v>
      </c>
      <c r="B5" s="243">
        <v>57</v>
      </c>
      <c r="C5" s="243"/>
    </row>
    <row r="6" spans="1:3" s="232" customFormat="1" ht="21.75" customHeight="1">
      <c r="A6" s="242" t="s">
        <v>139</v>
      </c>
      <c r="B6" s="243"/>
      <c r="C6" s="243"/>
    </row>
    <row r="7" spans="1:3" s="232" customFormat="1" ht="21.75" customHeight="1">
      <c r="A7" s="242" t="s">
        <v>140</v>
      </c>
      <c r="B7" s="243">
        <v>1257.8</v>
      </c>
      <c r="C7" s="243"/>
    </row>
    <row r="8" spans="1:3" s="232" customFormat="1" ht="21.75" customHeight="1">
      <c r="A8" s="242" t="s">
        <v>141</v>
      </c>
      <c r="B8" s="243">
        <v>94</v>
      </c>
      <c r="C8" s="243"/>
    </row>
    <row r="9" spans="1:3" s="232" customFormat="1" ht="21.75" customHeight="1">
      <c r="A9" s="242" t="s">
        <v>142</v>
      </c>
      <c r="B9" s="243">
        <v>19</v>
      </c>
      <c r="C9" s="243"/>
    </row>
    <row r="10" spans="1:3" s="232" customFormat="1" ht="21.75" customHeight="1">
      <c r="A10" s="244" t="s">
        <v>143</v>
      </c>
      <c r="B10" s="243">
        <v>133</v>
      </c>
      <c r="C10" s="245">
        <f>SUM(C11:C22)</f>
        <v>0</v>
      </c>
    </row>
    <row r="11" spans="1:3" s="232" customFormat="1" ht="21.75" customHeight="1">
      <c r="A11" s="242" t="s">
        <v>144</v>
      </c>
      <c r="B11" s="243">
        <v>57</v>
      </c>
      <c r="C11" s="243"/>
    </row>
    <row r="12" spans="1:3" s="232" customFormat="1" ht="21.75" customHeight="1">
      <c r="A12" s="242" t="s">
        <v>145</v>
      </c>
      <c r="B12" s="243">
        <v>75.66</v>
      </c>
      <c r="C12" s="243"/>
    </row>
    <row r="13" spans="1:3" s="232" customFormat="1" ht="21.75" customHeight="1">
      <c r="A13" s="242" t="s">
        <v>146</v>
      </c>
      <c r="B13" s="243">
        <v>75.2</v>
      </c>
      <c r="C13" s="243"/>
    </row>
    <row r="14" spans="1:3" s="232" customFormat="1" ht="21.75" customHeight="1">
      <c r="A14" s="242" t="s">
        <v>147</v>
      </c>
      <c r="B14" s="243">
        <v>11</v>
      </c>
      <c r="C14" s="243"/>
    </row>
    <row r="15" spans="1:3" s="232" customFormat="1" ht="21.75" customHeight="1">
      <c r="A15" s="242" t="s">
        <v>148</v>
      </c>
      <c r="B15" s="243">
        <v>56.4</v>
      </c>
      <c r="C15" s="243"/>
    </row>
    <row r="16" spans="1:3" s="232" customFormat="1" ht="21.75" customHeight="1">
      <c r="A16" s="242" t="s">
        <v>149</v>
      </c>
      <c r="B16" s="243"/>
      <c r="C16" s="243"/>
    </row>
    <row r="17" spans="1:3" s="232" customFormat="1" ht="21.75" customHeight="1">
      <c r="A17" s="242" t="s">
        <v>150</v>
      </c>
      <c r="B17" s="243">
        <v>38</v>
      </c>
      <c r="C17" s="246"/>
    </row>
    <row r="18" spans="1:3" s="232" customFormat="1" ht="21.75" customHeight="1">
      <c r="A18" s="242" t="s">
        <v>151</v>
      </c>
      <c r="B18" s="243">
        <v>112.8</v>
      </c>
      <c r="C18" s="246"/>
    </row>
    <row r="19" spans="1:3" s="232" customFormat="1" ht="21.75" customHeight="1">
      <c r="A19" s="242" t="s">
        <v>152</v>
      </c>
      <c r="B19" s="243">
        <v>18.8</v>
      </c>
      <c r="C19" s="243"/>
    </row>
    <row r="20" spans="1:3" s="232" customFormat="1" ht="21.75" customHeight="1">
      <c r="A20" s="242" t="s">
        <v>153</v>
      </c>
      <c r="B20" s="243">
        <v>360.29</v>
      </c>
      <c r="C20" s="243"/>
    </row>
    <row r="21" spans="1:3" s="232" customFormat="1" ht="21.75" customHeight="1">
      <c r="A21" s="242" t="s">
        <v>154</v>
      </c>
      <c r="B21" s="243">
        <v>16.56</v>
      </c>
      <c r="C21" s="243"/>
    </row>
    <row r="22" spans="1:3" s="232" customFormat="1" ht="21.75" customHeight="1">
      <c r="A22" s="242" t="s">
        <v>155</v>
      </c>
      <c r="B22" s="243">
        <v>18.8</v>
      </c>
      <c r="C22" s="243"/>
    </row>
    <row r="23" spans="1:3" s="232" customFormat="1" ht="21.75" customHeight="1">
      <c r="A23" s="242" t="s">
        <v>156</v>
      </c>
      <c r="B23" s="243">
        <v>37.6</v>
      </c>
      <c r="C23" s="247"/>
    </row>
    <row r="24" spans="1:3" s="232" customFormat="1" ht="21.75" customHeight="1">
      <c r="A24" s="242" t="s">
        <v>157</v>
      </c>
      <c r="B24" s="243">
        <v>75.2</v>
      </c>
      <c r="C24" s="247"/>
    </row>
    <row r="25" spans="1:3" s="232" customFormat="1" ht="21.75" customHeight="1">
      <c r="A25" s="242" t="s">
        <v>158</v>
      </c>
      <c r="B25" s="243">
        <v>94</v>
      </c>
      <c r="C25" s="243"/>
    </row>
    <row r="26" spans="1:3" s="232" customFormat="1" ht="21.75" customHeight="1">
      <c r="A26" s="248" t="s">
        <v>11</v>
      </c>
      <c r="B26" s="245">
        <f>B27+B28+B29</f>
        <v>104</v>
      </c>
      <c r="C26" s="243"/>
    </row>
    <row r="27" spans="1:3" s="232" customFormat="1" ht="21.75" customHeight="1">
      <c r="A27" s="248" t="s">
        <v>48</v>
      </c>
      <c r="B27" s="243">
        <v>45</v>
      </c>
      <c r="C27" s="243"/>
    </row>
    <row r="28" spans="1:3" s="232" customFormat="1" ht="21.75" customHeight="1">
      <c r="A28" s="248" t="s">
        <v>49</v>
      </c>
      <c r="B28" s="243">
        <v>43</v>
      </c>
      <c r="C28" s="243"/>
    </row>
    <row r="29" spans="1:3" s="232" customFormat="1" ht="21.75" customHeight="1">
      <c r="A29" s="248" t="s">
        <v>50</v>
      </c>
      <c r="B29" s="243">
        <v>16</v>
      </c>
      <c r="C29" s="243"/>
    </row>
    <row r="30" spans="1:3" s="232" customFormat="1" ht="21.75" customHeight="1">
      <c r="A30" s="249" t="s">
        <v>13</v>
      </c>
      <c r="B30" s="243">
        <v>2000</v>
      </c>
      <c r="C30" s="243"/>
    </row>
    <row r="31" spans="1:3" s="232" customFormat="1" ht="21.75" customHeight="1">
      <c r="A31" s="248" t="s">
        <v>51</v>
      </c>
      <c r="B31" s="243">
        <v>1700</v>
      </c>
      <c r="C31" s="243"/>
    </row>
    <row r="32" spans="1:3" s="232" customFormat="1" ht="21.75" customHeight="1">
      <c r="A32" s="248" t="s">
        <v>52</v>
      </c>
      <c r="B32" s="243">
        <v>300</v>
      </c>
      <c r="C32" s="243"/>
    </row>
    <row r="33" spans="1:3" s="232" customFormat="1" ht="21.75" customHeight="1">
      <c r="A33" s="248" t="s">
        <v>19</v>
      </c>
      <c r="B33" s="245">
        <f>B34+B35+B36+B37</f>
        <v>12499.35</v>
      </c>
      <c r="C33" s="243"/>
    </row>
    <row r="34" spans="1:3" s="232" customFormat="1" ht="21.75" customHeight="1">
      <c r="A34" s="248" t="s">
        <v>53</v>
      </c>
      <c r="B34" s="250">
        <v>11899.55</v>
      </c>
      <c r="C34" s="243"/>
    </row>
    <row r="35" spans="1:3" s="232" customFormat="1" ht="21.75" customHeight="1">
      <c r="A35" s="249" t="s">
        <v>54</v>
      </c>
      <c r="B35" s="243">
        <v>112.5</v>
      </c>
      <c r="C35" s="243" t="s">
        <v>159</v>
      </c>
    </row>
    <row r="36" spans="1:3" s="232" customFormat="1" ht="39.75" customHeight="1">
      <c r="A36" s="249" t="s">
        <v>55</v>
      </c>
      <c r="B36" s="243">
        <v>61.86</v>
      </c>
      <c r="C36" s="243" t="s">
        <v>160</v>
      </c>
    </row>
    <row r="37" spans="1:3" s="232" customFormat="1" ht="21.75" customHeight="1">
      <c r="A37" s="248" t="s">
        <v>56</v>
      </c>
      <c r="B37" s="243">
        <f>B38+B39+B40+B41</f>
        <v>425.44</v>
      </c>
      <c r="C37" s="251"/>
    </row>
    <row r="38" spans="1:3" s="232" customFormat="1" ht="21.75" customHeight="1">
      <c r="A38" s="249" t="s">
        <v>57</v>
      </c>
      <c r="B38" s="243">
        <v>10.44</v>
      </c>
      <c r="C38" s="243" t="s">
        <v>161</v>
      </c>
    </row>
    <row r="39" spans="1:3" s="232" customFormat="1" ht="21.75" customHeight="1">
      <c r="A39" s="249" t="s">
        <v>162</v>
      </c>
      <c r="B39" s="243">
        <v>200</v>
      </c>
      <c r="C39" s="243"/>
    </row>
    <row r="40" spans="1:3" s="232" customFormat="1" ht="21.75" customHeight="1">
      <c r="A40" s="249" t="s">
        <v>163</v>
      </c>
      <c r="B40" s="243">
        <v>200</v>
      </c>
      <c r="C40" s="243" t="s">
        <v>164</v>
      </c>
    </row>
    <row r="41" spans="1:3" s="232" customFormat="1" ht="21.75" customHeight="1">
      <c r="A41" s="249" t="s">
        <v>165</v>
      </c>
      <c r="B41" s="243">
        <v>15</v>
      </c>
      <c r="C41" s="243" t="s">
        <v>166</v>
      </c>
    </row>
    <row r="42" spans="1:3" s="232" customFormat="1" ht="21.75" customHeight="1">
      <c r="A42" s="248" t="s">
        <v>59</v>
      </c>
      <c r="B42" s="245">
        <f>B43+B57+B60</f>
        <v>15222.91</v>
      </c>
      <c r="C42" s="243"/>
    </row>
    <row r="43" spans="1:3" s="232" customFormat="1" ht="21.75" customHeight="1">
      <c r="A43" s="248" t="s">
        <v>60</v>
      </c>
      <c r="B43" s="243">
        <f>SUM(B44:B56)</f>
        <v>1413.42</v>
      </c>
      <c r="C43" s="243"/>
    </row>
    <row r="44" spans="1:3" s="232" customFormat="1" ht="21.75" customHeight="1">
      <c r="A44" s="249" t="s">
        <v>71</v>
      </c>
      <c r="B44" s="252">
        <v>61.52</v>
      </c>
      <c r="C44" s="243"/>
    </row>
    <row r="45" spans="1:3" s="232" customFormat="1" ht="21.75" customHeight="1">
      <c r="A45" s="249" t="s">
        <v>61</v>
      </c>
      <c r="B45" s="252">
        <v>15</v>
      </c>
      <c r="C45" s="243"/>
    </row>
    <row r="46" spans="1:3" s="232" customFormat="1" ht="21.75" customHeight="1">
      <c r="A46" s="253" t="s">
        <v>167</v>
      </c>
      <c r="B46" s="252">
        <v>120</v>
      </c>
      <c r="C46" s="243"/>
    </row>
    <row r="47" spans="1:3" s="232" customFormat="1" ht="21.75" customHeight="1">
      <c r="A47" s="253" t="s">
        <v>168</v>
      </c>
      <c r="B47" s="252">
        <v>110</v>
      </c>
      <c r="C47" s="243"/>
    </row>
    <row r="48" spans="1:3" s="232" customFormat="1" ht="21.75" customHeight="1">
      <c r="A48" s="249" t="s">
        <v>64</v>
      </c>
      <c r="B48" s="252">
        <v>3</v>
      </c>
      <c r="C48" s="243"/>
    </row>
    <row r="49" spans="1:3" s="232" customFormat="1" ht="21.75" customHeight="1">
      <c r="A49" s="254" t="s">
        <v>65</v>
      </c>
      <c r="B49" s="255">
        <v>20</v>
      </c>
      <c r="C49" s="243"/>
    </row>
    <row r="50" spans="1:3" s="232" customFormat="1" ht="21.75" customHeight="1">
      <c r="A50" s="254" t="s">
        <v>66</v>
      </c>
      <c r="B50" s="243">
        <v>460</v>
      </c>
      <c r="C50" s="243"/>
    </row>
    <row r="51" spans="1:3" s="232" customFormat="1" ht="21.75" customHeight="1">
      <c r="A51" s="254" t="s">
        <v>169</v>
      </c>
      <c r="B51" s="243">
        <v>18</v>
      </c>
      <c r="C51" s="243"/>
    </row>
    <row r="52" spans="1:3" s="232" customFormat="1" ht="21.75" customHeight="1">
      <c r="A52" s="254" t="s">
        <v>170</v>
      </c>
      <c r="B52" s="243">
        <v>11</v>
      </c>
      <c r="C52" s="243"/>
    </row>
    <row r="53" spans="1:3" s="232" customFormat="1" ht="21.75" customHeight="1">
      <c r="A53" s="254" t="s">
        <v>171</v>
      </c>
      <c r="B53" s="243">
        <v>22</v>
      </c>
      <c r="C53" s="243"/>
    </row>
    <row r="54" spans="1:3" s="232" customFormat="1" ht="21.75" customHeight="1">
      <c r="A54" s="249" t="s">
        <v>67</v>
      </c>
      <c r="B54" s="243">
        <v>505.4</v>
      </c>
      <c r="C54" s="243"/>
    </row>
    <row r="55" spans="1:3" s="232" customFormat="1" ht="21.75" customHeight="1">
      <c r="A55" s="249" t="s">
        <v>68</v>
      </c>
      <c r="B55" s="255">
        <v>17.5</v>
      </c>
      <c r="C55" s="243"/>
    </row>
    <row r="56" spans="1:3" s="232" customFormat="1" ht="21.75" customHeight="1">
      <c r="A56" s="249" t="s">
        <v>172</v>
      </c>
      <c r="B56" s="255">
        <v>50</v>
      </c>
      <c r="C56" s="243"/>
    </row>
    <row r="57" spans="1:3" s="232" customFormat="1" ht="21.75" customHeight="1">
      <c r="A57" s="248" t="s">
        <v>73</v>
      </c>
      <c r="B57" s="243">
        <f>B58+B59</f>
        <v>290</v>
      </c>
      <c r="C57" s="245">
        <f>SUM(C4,C10,C26,C33,C36)</f>
        <v>0</v>
      </c>
    </row>
    <row r="58" spans="1:3" s="232" customFormat="1" ht="21.75" customHeight="1">
      <c r="A58" s="249" t="s">
        <v>74</v>
      </c>
      <c r="B58" s="243">
        <v>200</v>
      </c>
      <c r="C58" s="245"/>
    </row>
    <row r="59" spans="1:3" s="232" customFormat="1" ht="21.75" customHeight="1">
      <c r="A59" s="249" t="s">
        <v>173</v>
      </c>
      <c r="B59" s="243">
        <v>90</v>
      </c>
      <c r="C59" s="245"/>
    </row>
    <row r="60" spans="1:3" s="232" customFormat="1" ht="21.75" customHeight="1">
      <c r="A60" s="248" t="s">
        <v>76</v>
      </c>
      <c r="B60" s="243">
        <f>SUM(B61:B88)</f>
        <v>13519.49</v>
      </c>
      <c r="C60" s="243"/>
    </row>
    <row r="61" spans="1:3" s="232" customFormat="1" ht="21.75" customHeight="1">
      <c r="A61" s="249" t="s">
        <v>174</v>
      </c>
      <c r="B61" s="243">
        <v>3</v>
      </c>
      <c r="C61" s="252" t="s">
        <v>175</v>
      </c>
    </row>
    <row r="62" spans="1:3" s="232" customFormat="1" ht="21.75" customHeight="1">
      <c r="A62" s="249" t="s">
        <v>176</v>
      </c>
      <c r="B62" s="243">
        <v>1.68</v>
      </c>
      <c r="C62" s="252" t="s">
        <v>175</v>
      </c>
    </row>
    <row r="63" spans="1:3" s="232" customFormat="1" ht="21.75" customHeight="1">
      <c r="A63" s="249" t="s">
        <v>177</v>
      </c>
      <c r="B63" s="243">
        <v>122</v>
      </c>
      <c r="C63" s="243" t="s">
        <v>178</v>
      </c>
    </row>
    <row r="64" spans="1:3" s="232" customFormat="1" ht="21.75" customHeight="1">
      <c r="A64" s="249" t="s">
        <v>179</v>
      </c>
      <c r="B64" s="243">
        <v>360</v>
      </c>
      <c r="C64" s="243" t="s">
        <v>180</v>
      </c>
    </row>
    <row r="65" spans="1:3" s="232" customFormat="1" ht="21.75" customHeight="1">
      <c r="A65" s="249" t="s">
        <v>181</v>
      </c>
      <c r="B65" s="243">
        <v>132</v>
      </c>
      <c r="C65" s="243"/>
    </row>
    <row r="66" spans="1:3" s="232" customFormat="1" ht="21.75" customHeight="1">
      <c r="A66" s="249" t="s">
        <v>182</v>
      </c>
      <c r="B66" s="243">
        <v>9</v>
      </c>
      <c r="C66" s="243"/>
    </row>
    <row r="67" spans="1:3" s="232" customFormat="1" ht="21.75" customHeight="1">
      <c r="A67" s="256" t="s">
        <v>183</v>
      </c>
      <c r="B67" s="243">
        <v>2</v>
      </c>
      <c r="C67" s="243"/>
    </row>
    <row r="68" spans="1:3" s="232" customFormat="1" ht="21.75" customHeight="1">
      <c r="A68" s="256" t="s">
        <v>184</v>
      </c>
      <c r="B68" s="243">
        <v>200</v>
      </c>
      <c r="C68" s="243"/>
    </row>
    <row r="69" spans="1:3" s="232" customFormat="1" ht="21.75" customHeight="1">
      <c r="A69" s="256" t="s">
        <v>185</v>
      </c>
      <c r="B69" s="243">
        <v>100</v>
      </c>
      <c r="C69" s="243"/>
    </row>
    <row r="70" spans="1:3" s="232" customFormat="1" ht="27.75" customHeight="1">
      <c r="A70" s="256" t="s">
        <v>186</v>
      </c>
      <c r="B70" s="243">
        <v>2170.39</v>
      </c>
      <c r="C70" s="243"/>
    </row>
    <row r="71" spans="1:3" s="232" customFormat="1" ht="27.75" customHeight="1">
      <c r="A71" s="256" t="s">
        <v>187</v>
      </c>
      <c r="B71" s="243">
        <v>37.5</v>
      </c>
      <c r="C71" s="243"/>
    </row>
    <row r="72" spans="1:3" s="232" customFormat="1" ht="27.75" customHeight="1">
      <c r="A72" s="249" t="s">
        <v>188</v>
      </c>
      <c r="B72" s="243">
        <v>100</v>
      </c>
      <c r="C72" s="243"/>
    </row>
    <row r="73" spans="1:3" s="232" customFormat="1" ht="27.75" customHeight="1">
      <c r="A73" s="256" t="s">
        <v>189</v>
      </c>
      <c r="B73" s="243">
        <v>60</v>
      </c>
      <c r="C73" s="243"/>
    </row>
    <row r="74" spans="1:3" s="232" customFormat="1" ht="27.75" customHeight="1">
      <c r="A74" s="256" t="s">
        <v>190</v>
      </c>
      <c r="B74" s="243">
        <v>4000</v>
      </c>
      <c r="C74" s="243"/>
    </row>
    <row r="75" spans="1:3" s="232" customFormat="1" ht="27.75" customHeight="1">
      <c r="A75" s="256" t="s">
        <v>191</v>
      </c>
      <c r="B75" s="243">
        <v>7.88</v>
      </c>
      <c r="C75" s="243"/>
    </row>
    <row r="76" spans="1:3" s="232" customFormat="1" ht="27.75" customHeight="1">
      <c r="A76" s="256" t="s">
        <v>192</v>
      </c>
      <c r="B76" s="243">
        <v>2.4</v>
      </c>
      <c r="C76" s="243"/>
    </row>
    <row r="77" spans="1:3" s="232" customFormat="1" ht="27.75" customHeight="1">
      <c r="A77" s="256" t="s">
        <v>193</v>
      </c>
      <c r="B77" s="243">
        <v>171.69</v>
      </c>
      <c r="C77" s="243"/>
    </row>
    <row r="78" spans="1:3" s="232" customFormat="1" ht="27.75" customHeight="1">
      <c r="A78" s="257" t="s">
        <v>194</v>
      </c>
      <c r="B78" s="243">
        <v>406.76</v>
      </c>
      <c r="C78" s="243"/>
    </row>
    <row r="79" spans="1:3" s="232" customFormat="1" ht="27.75" customHeight="1">
      <c r="A79" s="257" t="s">
        <v>195</v>
      </c>
      <c r="B79" s="243">
        <v>7</v>
      </c>
      <c r="C79" s="243"/>
    </row>
    <row r="80" spans="1:3" s="232" customFormat="1" ht="27.75" customHeight="1">
      <c r="A80" s="257" t="s">
        <v>196</v>
      </c>
      <c r="B80" s="243">
        <v>68.14</v>
      </c>
      <c r="C80" s="243"/>
    </row>
    <row r="81" spans="1:3" s="232" customFormat="1" ht="27.75" customHeight="1">
      <c r="A81" s="257" t="s">
        <v>197</v>
      </c>
      <c r="B81" s="243">
        <v>3439.15</v>
      </c>
      <c r="C81" s="243"/>
    </row>
    <row r="82" spans="1:3" s="232" customFormat="1" ht="27.75" customHeight="1">
      <c r="A82" s="257" t="s">
        <v>198</v>
      </c>
      <c r="B82" s="243">
        <v>750</v>
      </c>
      <c r="C82" s="243"/>
    </row>
    <row r="83" spans="1:3" s="232" customFormat="1" ht="27.75" customHeight="1">
      <c r="A83" s="257" t="s">
        <v>199</v>
      </c>
      <c r="B83" s="243">
        <v>68</v>
      </c>
      <c r="C83" s="243"/>
    </row>
    <row r="84" spans="1:3" s="232" customFormat="1" ht="27.75" customHeight="1">
      <c r="A84" s="256" t="s">
        <v>200</v>
      </c>
      <c r="B84" s="243">
        <v>30</v>
      </c>
      <c r="C84" s="243"/>
    </row>
    <row r="85" spans="1:3" s="232" customFormat="1" ht="21.75" customHeight="1">
      <c r="A85" s="257" t="s">
        <v>201</v>
      </c>
      <c r="B85" s="243">
        <v>200</v>
      </c>
      <c r="C85" s="243"/>
    </row>
    <row r="86" spans="1:3" s="232" customFormat="1" ht="21.75" customHeight="1">
      <c r="A86" s="256" t="s">
        <v>202</v>
      </c>
      <c r="B86" s="243">
        <v>300</v>
      </c>
      <c r="C86" s="243"/>
    </row>
    <row r="87" spans="1:3" s="232" customFormat="1" ht="21.75" customHeight="1">
      <c r="A87" s="256" t="s">
        <v>203</v>
      </c>
      <c r="B87" s="243">
        <v>600</v>
      </c>
      <c r="C87" s="243"/>
    </row>
    <row r="88" spans="1:3" s="232" customFormat="1" ht="21.75" customHeight="1">
      <c r="A88" s="257" t="s">
        <v>204</v>
      </c>
      <c r="B88" s="243">
        <v>170.9</v>
      </c>
      <c r="C88" s="243"/>
    </row>
    <row r="89" spans="1:3" s="233" customFormat="1" ht="21.75" customHeight="1">
      <c r="A89" s="258" t="s">
        <v>78</v>
      </c>
      <c r="B89" s="245">
        <f>B42+B33+B30+B26+B4</f>
        <v>32434.370000000003</v>
      </c>
      <c r="C89" s="259"/>
    </row>
    <row r="90" spans="1:3" s="233" customFormat="1" ht="21.75" customHeight="1">
      <c r="A90" s="242" t="s">
        <v>79</v>
      </c>
      <c r="B90" s="260">
        <v>-3243.85</v>
      </c>
      <c r="C90" s="259"/>
    </row>
    <row r="91" spans="1:3" s="233" customFormat="1" ht="21.75" customHeight="1">
      <c r="A91" s="242" t="s">
        <v>80</v>
      </c>
      <c r="B91" s="260">
        <v>1770</v>
      </c>
      <c r="C91" s="259"/>
    </row>
    <row r="92" spans="1:3" s="233" customFormat="1" ht="21.75" customHeight="1">
      <c r="A92" s="242" t="s">
        <v>81</v>
      </c>
      <c r="B92" s="260"/>
      <c r="C92" s="259"/>
    </row>
    <row r="93" spans="1:3" s="233" customFormat="1" ht="21.75" customHeight="1">
      <c r="A93" s="242" t="s">
        <v>82</v>
      </c>
      <c r="B93" s="260">
        <v>841.89</v>
      </c>
      <c r="C93" s="259"/>
    </row>
    <row r="94" spans="1:3" s="233" customFormat="1" ht="21.75" customHeight="1">
      <c r="A94" s="248" t="s">
        <v>205</v>
      </c>
      <c r="B94" s="261">
        <v>841.89</v>
      </c>
      <c r="C94" s="259"/>
    </row>
    <row r="95" spans="1:3" s="232" customFormat="1" ht="21.75" customHeight="1">
      <c r="A95" s="258" t="s">
        <v>84</v>
      </c>
      <c r="B95" s="262">
        <f>B93+B90+B89</f>
        <v>30032.410000000003</v>
      </c>
      <c r="C95" s="245">
        <f>SUM(C57:C90)</f>
        <v>0</v>
      </c>
    </row>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sheetData>
  <sheetProtection/>
  <mergeCells count="1">
    <mergeCell ref="A1:C1"/>
  </mergeCells>
  <printOptions horizontalCentered="1"/>
  <pageMargins left="0.75" right="0" top="0.39" bottom="0.51" header="0" footer="0"/>
  <pageSetup horizontalDpi="1200" verticalDpi="1200"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14"/>
  <sheetViews>
    <sheetView workbookViewId="0" topLeftCell="A1">
      <selection activeCell="H12" sqref="H12"/>
    </sheetView>
  </sheetViews>
  <sheetFormatPr defaultColWidth="9.00390625" defaultRowHeight="21" customHeight="1"/>
  <cols>
    <col min="1" max="1" width="5.00390625" style="222" customWidth="1"/>
    <col min="2" max="2" width="10.375" style="222" customWidth="1"/>
    <col min="3" max="3" width="14.00390625" style="222" customWidth="1"/>
    <col min="4" max="4" width="10.875" style="222" customWidth="1"/>
    <col min="5" max="5" width="10.50390625" style="222" customWidth="1"/>
    <col min="6" max="6" width="16.375" style="222" customWidth="1"/>
    <col min="7" max="7" width="13.125" style="222" customWidth="1"/>
    <col min="8" max="8" width="10.75390625" style="222" customWidth="1"/>
    <col min="9" max="9" width="26.00390625" style="223" customWidth="1"/>
    <col min="10" max="16384" width="9.00390625" style="222" customWidth="1"/>
  </cols>
  <sheetData>
    <row r="1" spans="1:9" ht="24" customHeight="1">
      <c r="A1" s="224" t="s">
        <v>206</v>
      </c>
      <c r="B1" s="224"/>
      <c r="C1" s="224"/>
      <c r="D1" s="224"/>
      <c r="E1" s="224"/>
      <c r="F1" s="224"/>
      <c r="G1" s="224"/>
      <c r="H1" s="224"/>
      <c r="I1" s="224"/>
    </row>
    <row r="2" spans="1:9" s="220" customFormat="1" ht="33.75" customHeight="1">
      <c r="A2" s="225" t="s">
        <v>207</v>
      </c>
      <c r="B2" s="225" t="s">
        <v>208</v>
      </c>
      <c r="C2" s="225" t="s">
        <v>209</v>
      </c>
      <c r="D2" s="225" t="s">
        <v>210</v>
      </c>
      <c r="E2" s="225" t="s">
        <v>211</v>
      </c>
      <c r="F2" s="225" t="s">
        <v>212</v>
      </c>
      <c r="G2" s="225" t="s">
        <v>213</v>
      </c>
      <c r="H2" s="225" t="s">
        <v>214</v>
      </c>
      <c r="I2" s="225" t="s">
        <v>215</v>
      </c>
    </row>
    <row r="3" spans="1:9" s="220" customFormat="1" ht="27.75" customHeight="1">
      <c r="A3" s="225">
        <v>1</v>
      </c>
      <c r="B3" s="225" t="s">
        <v>216</v>
      </c>
      <c r="C3" s="225" t="s">
        <v>217</v>
      </c>
      <c r="D3" s="225">
        <v>34</v>
      </c>
      <c r="E3" s="225" t="s">
        <v>218</v>
      </c>
      <c r="F3" s="225"/>
      <c r="G3" s="225">
        <v>986</v>
      </c>
      <c r="H3" s="226">
        <f aca="true" t="shared" si="0" ref="H3:H10">G3*0.65</f>
        <v>640.9</v>
      </c>
      <c r="I3" s="229"/>
    </row>
    <row r="4" spans="1:9" s="220" customFormat="1" ht="27.75" customHeight="1">
      <c r="A4" s="225">
        <v>2</v>
      </c>
      <c r="B4" s="225" t="s">
        <v>219</v>
      </c>
      <c r="C4" s="225" t="s">
        <v>220</v>
      </c>
      <c r="D4" s="225">
        <v>5.871</v>
      </c>
      <c r="E4" s="225" t="s">
        <v>218</v>
      </c>
      <c r="F4" s="225"/>
      <c r="G4" s="225">
        <v>530</v>
      </c>
      <c r="H4" s="226"/>
      <c r="I4" s="229" t="s">
        <v>221</v>
      </c>
    </row>
    <row r="5" spans="1:9" s="220" customFormat="1" ht="27.75" customHeight="1">
      <c r="A5" s="225">
        <v>3</v>
      </c>
      <c r="B5" s="225" t="s">
        <v>222</v>
      </c>
      <c r="C5" s="225" t="s">
        <v>223</v>
      </c>
      <c r="D5" s="225">
        <v>84.45</v>
      </c>
      <c r="E5" s="225" t="s">
        <v>218</v>
      </c>
      <c r="F5" s="225"/>
      <c r="G5" s="225">
        <v>5066</v>
      </c>
      <c r="H5" s="226">
        <v>2500</v>
      </c>
      <c r="I5" s="229" t="s">
        <v>224</v>
      </c>
    </row>
    <row r="6" spans="1:9" s="220" customFormat="1" ht="35.25" customHeight="1">
      <c r="A6" s="225">
        <v>4</v>
      </c>
      <c r="B6" s="225" t="s">
        <v>225</v>
      </c>
      <c r="C6" s="225" t="s">
        <v>226</v>
      </c>
      <c r="D6" s="225">
        <v>10</v>
      </c>
      <c r="E6" s="225" t="s">
        <v>227</v>
      </c>
      <c r="F6" s="225"/>
      <c r="G6" s="225">
        <v>490</v>
      </c>
      <c r="H6" s="226">
        <f>G6*0.6</f>
        <v>294</v>
      </c>
      <c r="I6" s="229"/>
    </row>
    <row r="7" spans="1:9" s="220" customFormat="1" ht="27.75" customHeight="1">
      <c r="A7" s="225">
        <v>5</v>
      </c>
      <c r="B7" s="225" t="s">
        <v>219</v>
      </c>
      <c r="C7" s="225" t="s">
        <v>228</v>
      </c>
      <c r="D7" s="225">
        <v>7.0695</v>
      </c>
      <c r="E7" s="225" t="s">
        <v>218</v>
      </c>
      <c r="F7" s="225"/>
      <c r="G7" s="225">
        <v>1700</v>
      </c>
      <c r="H7" s="226">
        <f t="shared" si="0"/>
        <v>1105</v>
      </c>
      <c r="I7" s="229" t="s">
        <v>229</v>
      </c>
    </row>
    <row r="8" spans="1:9" s="220" customFormat="1" ht="27.75" customHeight="1">
      <c r="A8" s="225">
        <v>6</v>
      </c>
      <c r="B8" s="225" t="s">
        <v>230</v>
      </c>
      <c r="C8" s="225" t="s">
        <v>231</v>
      </c>
      <c r="D8" s="225">
        <v>18.7</v>
      </c>
      <c r="E8" s="225" t="s">
        <v>218</v>
      </c>
      <c r="F8" s="225"/>
      <c r="G8" s="225">
        <v>935</v>
      </c>
      <c r="H8" s="226">
        <f t="shared" si="0"/>
        <v>607.75</v>
      </c>
      <c r="I8" s="229"/>
    </row>
    <row r="9" spans="1:9" s="220" customFormat="1" ht="27.75" customHeight="1">
      <c r="A9" s="225">
        <v>7</v>
      </c>
      <c r="B9" s="225" t="s">
        <v>219</v>
      </c>
      <c r="C9" s="225" t="s">
        <v>232</v>
      </c>
      <c r="D9" s="225">
        <v>24.198</v>
      </c>
      <c r="E9" s="225" t="s">
        <v>227</v>
      </c>
      <c r="F9" s="225"/>
      <c r="G9" s="225">
        <v>1130</v>
      </c>
      <c r="H9" s="226">
        <f t="shared" si="0"/>
        <v>734.5</v>
      </c>
      <c r="I9" s="229" t="s">
        <v>233</v>
      </c>
    </row>
    <row r="10" spans="1:9" s="220" customFormat="1" ht="27.75" customHeight="1">
      <c r="A10" s="225">
        <v>8</v>
      </c>
      <c r="B10" s="225" t="s">
        <v>234</v>
      </c>
      <c r="C10" s="225" t="s">
        <v>235</v>
      </c>
      <c r="D10" s="225">
        <v>24.9</v>
      </c>
      <c r="E10" s="225" t="s">
        <v>227</v>
      </c>
      <c r="F10" s="225"/>
      <c r="G10" s="225">
        <v>1050</v>
      </c>
      <c r="H10" s="226">
        <f>G10*0.6</f>
        <v>630</v>
      </c>
      <c r="I10" s="229"/>
    </row>
    <row r="11" spans="1:9" s="220" customFormat="1" ht="27.75" customHeight="1">
      <c r="A11" s="225">
        <v>9</v>
      </c>
      <c r="B11" s="225" t="s">
        <v>236</v>
      </c>
      <c r="C11" s="225" t="s">
        <v>237</v>
      </c>
      <c r="D11" s="225">
        <v>104</v>
      </c>
      <c r="E11" s="225" t="s">
        <v>218</v>
      </c>
      <c r="F11" s="225"/>
      <c r="G11" s="225">
        <v>12000</v>
      </c>
      <c r="H11" s="226">
        <v>5387.4</v>
      </c>
      <c r="I11" s="229"/>
    </row>
    <row r="12" spans="1:9" s="220" customFormat="1" ht="27.75" customHeight="1">
      <c r="A12" s="225">
        <v>10</v>
      </c>
      <c r="B12" s="225"/>
      <c r="C12" s="225"/>
      <c r="D12" s="225"/>
      <c r="E12" s="225"/>
      <c r="F12" s="225"/>
      <c r="G12" s="225"/>
      <c r="H12" s="226"/>
      <c r="I12" s="229"/>
    </row>
    <row r="13" spans="1:9" ht="27.75" customHeight="1">
      <c r="A13" s="227"/>
      <c r="B13" s="225" t="s">
        <v>238</v>
      </c>
      <c r="C13" s="227"/>
      <c r="D13" s="225">
        <f>SUM(D3:D12)</f>
        <v>313.1885</v>
      </c>
      <c r="E13" s="227"/>
      <c r="F13" s="227"/>
      <c r="G13" s="225">
        <f>SUM(G3:G12)</f>
        <v>23887</v>
      </c>
      <c r="H13" s="225">
        <f>SUM(H3:H12)</f>
        <v>11899.55</v>
      </c>
      <c r="I13" s="230"/>
    </row>
    <row r="14" spans="1:9" s="221" customFormat="1" ht="36" customHeight="1">
      <c r="A14" s="228" t="s">
        <v>239</v>
      </c>
      <c r="B14" s="228"/>
      <c r="C14" s="228"/>
      <c r="D14" s="228"/>
      <c r="E14" s="228"/>
      <c r="F14" s="228"/>
      <c r="G14" s="228"/>
      <c r="H14" s="228"/>
      <c r="I14" s="228"/>
    </row>
  </sheetData>
  <sheetProtection/>
  <mergeCells count="2">
    <mergeCell ref="A1:I1"/>
    <mergeCell ref="A14:I14"/>
  </mergeCells>
  <printOptions/>
  <pageMargins left="0.9" right="0.75" top="0.24" bottom="0.24" header="0.16" footer="0.24"/>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R83"/>
  <sheetViews>
    <sheetView showZeros="0" workbookViewId="0" topLeftCell="A1">
      <pane ySplit="6" topLeftCell="A73" activePane="bottomLeft" state="frozen"/>
      <selection pane="bottomLeft" activeCell="F23" sqref="F23"/>
    </sheetView>
  </sheetViews>
  <sheetFormatPr defaultColWidth="9.00390625" defaultRowHeight="14.25"/>
  <cols>
    <col min="1" max="1" width="3.875" style="178" hidden="1" customWidth="1"/>
    <col min="2" max="2" width="28.375" style="0" customWidth="1"/>
    <col min="3" max="3" width="4.625" style="0" customWidth="1"/>
    <col min="4" max="5" width="4.50390625" style="0" customWidth="1"/>
    <col min="6" max="6" width="8.875" style="0" customWidth="1"/>
    <col min="7" max="7" width="10.25390625" style="0" customWidth="1"/>
    <col min="8" max="8" width="9.00390625" style="0" customWidth="1"/>
    <col min="9" max="9" width="10.00390625" style="0" customWidth="1"/>
    <col min="10" max="10" width="4.75390625" style="0" customWidth="1"/>
    <col min="11" max="11" width="10.625" style="0" customWidth="1"/>
    <col min="12" max="12" width="10.375" style="0" customWidth="1"/>
    <col min="13" max="13" width="8.75390625" style="0" customWidth="1"/>
    <col min="14" max="14" width="9.875" style="0" customWidth="1"/>
    <col min="15" max="17" width="7.625" style="0" customWidth="1"/>
    <col min="18" max="18" width="9.625" style="0" customWidth="1"/>
  </cols>
  <sheetData>
    <row r="1" spans="1:18" ht="29.25" customHeight="1">
      <c r="A1" s="179" t="s">
        <v>240</v>
      </c>
      <c r="B1" s="179"/>
      <c r="C1" s="179"/>
      <c r="D1" s="179"/>
      <c r="E1" s="179"/>
      <c r="F1" s="179"/>
      <c r="G1" s="179"/>
      <c r="H1" s="179"/>
      <c r="I1" s="179"/>
      <c r="J1" s="179"/>
      <c r="K1" s="179"/>
      <c r="L1" s="179"/>
      <c r="M1" s="179"/>
      <c r="N1" s="179"/>
      <c r="O1" s="179"/>
      <c r="P1" s="179"/>
      <c r="Q1" s="179"/>
      <c r="R1" s="179"/>
    </row>
    <row r="2" spans="1:18" ht="18" customHeight="1">
      <c r="A2" s="180" t="s">
        <v>241</v>
      </c>
      <c r="B2" s="180"/>
      <c r="C2" s="181"/>
      <c r="D2" s="181"/>
      <c r="E2" s="181"/>
      <c r="F2" s="181"/>
      <c r="G2" s="181"/>
      <c r="H2" s="181"/>
      <c r="I2" s="181"/>
      <c r="J2" s="181"/>
      <c r="K2" s="181"/>
      <c r="L2" s="181"/>
      <c r="M2" s="181"/>
      <c r="N2" s="208"/>
      <c r="O2" s="208"/>
      <c r="P2" s="209" t="s">
        <v>44</v>
      </c>
      <c r="Q2" s="209"/>
      <c r="R2" s="209"/>
    </row>
    <row r="3" spans="1:18" s="133" customFormat="1" ht="16.5" customHeight="1">
      <c r="A3" s="139" t="s">
        <v>242</v>
      </c>
      <c r="B3" s="139"/>
      <c r="C3" s="182" t="s">
        <v>243</v>
      </c>
      <c r="D3" s="183"/>
      <c r="E3" s="184"/>
      <c r="F3" s="185" t="s">
        <v>244</v>
      </c>
      <c r="G3" s="185" t="s">
        <v>245</v>
      </c>
      <c r="H3" s="186" t="s">
        <v>246</v>
      </c>
      <c r="I3" s="210"/>
      <c r="J3" s="185" t="s">
        <v>247</v>
      </c>
      <c r="K3" s="185" t="s">
        <v>248</v>
      </c>
      <c r="L3" s="185" t="s">
        <v>249</v>
      </c>
      <c r="M3" s="186" t="s">
        <v>250</v>
      </c>
      <c r="N3" s="211"/>
      <c r="O3" s="211"/>
      <c r="P3" s="211"/>
      <c r="Q3" s="210"/>
      <c r="R3" s="185" t="s">
        <v>251</v>
      </c>
    </row>
    <row r="4" spans="1:18" s="133" customFormat="1" ht="16.5" customHeight="1">
      <c r="A4" s="139"/>
      <c r="B4" s="139"/>
      <c r="C4" s="182" t="s">
        <v>252</v>
      </c>
      <c r="D4" s="184"/>
      <c r="E4" s="187" t="s">
        <v>253</v>
      </c>
      <c r="F4" s="188"/>
      <c r="G4" s="188"/>
      <c r="H4" s="185" t="s">
        <v>254</v>
      </c>
      <c r="I4" s="185" t="s">
        <v>255</v>
      </c>
      <c r="J4" s="188"/>
      <c r="K4" s="188"/>
      <c r="L4" s="188"/>
      <c r="M4" s="185" t="s">
        <v>256</v>
      </c>
      <c r="N4" s="212" t="s">
        <v>257</v>
      </c>
      <c r="O4" s="213"/>
      <c r="P4" s="213"/>
      <c r="Q4" s="217"/>
      <c r="R4" s="188"/>
    </row>
    <row r="5" spans="1:18" s="133" customFormat="1" ht="24" customHeight="1">
      <c r="A5" s="139"/>
      <c r="B5" s="139"/>
      <c r="C5" s="189" t="s">
        <v>258</v>
      </c>
      <c r="D5" s="189" t="s">
        <v>259</v>
      </c>
      <c r="E5" s="190"/>
      <c r="F5" s="191"/>
      <c r="G5" s="191"/>
      <c r="H5" s="191"/>
      <c r="I5" s="191"/>
      <c r="J5" s="191"/>
      <c r="K5" s="191"/>
      <c r="L5" s="191"/>
      <c r="M5" s="191"/>
      <c r="N5" s="139" t="s">
        <v>260</v>
      </c>
      <c r="O5" s="155" t="s">
        <v>261</v>
      </c>
      <c r="P5" s="139" t="s">
        <v>262</v>
      </c>
      <c r="Q5" s="139" t="s">
        <v>263</v>
      </c>
      <c r="R5" s="191"/>
    </row>
    <row r="6" spans="1:18" s="176" customFormat="1" ht="21" customHeight="1">
      <c r="A6" s="192" t="s">
        <v>264</v>
      </c>
      <c r="B6" s="193"/>
      <c r="C6" s="194">
        <f aca="true" t="shared" si="0" ref="C6:K6">C7+C21+C25+C28+C33+C45+C51+C55+C63+C70+C73+C77+C80+C83</f>
        <v>133</v>
      </c>
      <c r="D6" s="194">
        <f t="shared" si="0"/>
        <v>50</v>
      </c>
      <c r="E6" s="194">
        <f t="shared" si="0"/>
        <v>109</v>
      </c>
      <c r="F6" s="195">
        <f t="shared" si="0"/>
        <v>3555.4500000000003</v>
      </c>
      <c r="G6" s="195">
        <f t="shared" si="0"/>
        <v>34934.450000000004</v>
      </c>
      <c r="H6" s="195">
        <f t="shared" si="0"/>
        <v>6713.539999999999</v>
      </c>
      <c r="I6" s="195">
        <f t="shared" si="0"/>
        <v>26462.219999999998</v>
      </c>
      <c r="J6" s="195">
        <f t="shared" si="0"/>
        <v>0</v>
      </c>
      <c r="K6" s="195">
        <f t="shared" si="0"/>
        <v>26462.219999999998</v>
      </c>
      <c r="L6" s="195">
        <f>F6+K6</f>
        <v>30017.67</v>
      </c>
      <c r="M6" s="194">
        <f>M7+M21+M25+M28+M33+M45+M51+M55+M63+M70+M73+M77+M80+M83</f>
        <v>13901.4</v>
      </c>
      <c r="N6" s="194">
        <f>N7+N21+N25+N28+N33+N45+N51+N55+N63+N70+N73+N77+N80+N83</f>
        <v>16116.28</v>
      </c>
      <c r="O6" s="194">
        <f>O7+O21+O25+O28+O33+O45+O51+O55+O63+O70+O73+O77+O80+O83</f>
        <v>3260.5099999999998</v>
      </c>
      <c r="P6" s="194">
        <f>P7+P21+P25+P28+P33+P45+P51+P55+P63+P70+P73+P77+P80+P83</f>
        <v>9340.94</v>
      </c>
      <c r="Q6" s="194">
        <f>Q7+Q21+Q25+Q28+Q33+Q45+Q51+Q55+Q63+Q70+Q73+Q77+Q80+Q83</f>
        <v>3514.83</v>
      </c>
      <c r="R6" s="194"/>
    </row>
    <row r="7" spans="1:18" s="177" customFormat="1" ht="18.75" customHeight="1">
      <c r="A7" s="196">
        <v>1</v>
      </c>
      <c r="B7" s="197" t="s">
        <v>265</v>
      </c>
      <c r="C7" s="194">
        <f>SUM(C8:C20)</f>
        <v>82</v>
      </c>
      <c r="D7" s="194">
        <f>SUM(D8:D20)</f>
        <v>0</v>
      </c>
      <c r="E7" s="194">
        <f>SUM(E8:E20)</f>
        <v>13</v>
      </c>
      <c r="F7" s="194">
        <f aca="true" t="shared" si="1" ref="F7:Q7">SUM(F8:F20)</f>
        <v>2076.87</v>
      </c>
      <c r="G7" s="194">
        <f t="shared" si="1"/>
        <v>667.37</v>
      </c>
      <c r="H7" s="194">
        <f t="shared" si="1"/>
        <v>12</v>
      </c>
      <c r="I7" s="194">
        <f t="shared" si="1"/>
        <v>655.37</v>
      </c>
      <c r="J7" s="194">
        <f t="shared" si="1"/>
        <v>0</v>
      </c>
      <c r="K7" s="194">
        <f t="shared" si="1"/>
        <v>655.37</v>
      </c>
      <c r="L7" s="195">
        <f aca="true" t="shared" si="2" ref="L7:L73">F7+K7</f>
        <v>2732.24</v>
      </c>
      <c r="M7" s="194">
        <f t="shared" si="1"/>
        <v>6.68</v>
      </c>
      <c r="N7" s="194">
        <f>O7+P7+Q7</f>
        <v>2725.5600000000004</v>
      </c>
      <c r="O7" s="194">
        <f t="shared" si="1"/>
        <v>501.78</v>
      </c>
      <c r="P7" s="194">
        <f t="shared" si="1"/>
        <v>25</v>
      </c>
      <c r="Q7" s="194">
        <f t="shared" si="1"/>
        <v>2198.78</v>
      </c>
      <c r="R7" s="32"/>
    </row>
    <row r="8" spans="1:18" s="176" customFormat="1" ht="18.75" customHeight="1">
      <c r="A8" s="32">
        <v>2</v>
      </c>
      <c r="B8" s="198" t="s">
        <v>266</v>
      </c>
      <c r="C8" s="199">
        <v>3</v>
      </c>
      <c r="D8" s="199"/>
      <c r="E8" s="199"/>
      <c r="F8" s="199">
        <v>77.79</v>
      </c>
      <c r="G8" s="199">
        <v>18.88</v>
      </c>
      <c r="H8" s="199"/>
      <c r="I8" s="199">
        <v>18.88</v>
      </c>
      <c r="J8" s="199"/>
      <c r="K8" s="199">
        <v>18.88</v>
      </c>
      <c r="L8" s="214">
        <f t="shared" si="2"/>
        <v>96.67</v>
      </c>
      <c r="M8" s="199">
        <v>4.68</v>
      </c>
      <c r="N8" s="199">
        <v>91.99</v>
      </c>
      <c r="O8" s="207">
        <v>57</v>
      </c>
      <c r="P8" s="207"/>
      <c r="Q8" s="207">
        <v>34.99</v>
      </c>
      <c r="R8" s="32"/>
    </row>
    <row r="9" spans="1:18" s="176" customFormat="1" ht="18.75" customHeight="1">
      <c r="A9" s="196">
        <v>3</v>
      </c>
      <c r="B9" s="198" t="s">
        <v>267</v>
      </c>
      <c r="C9" s="199"/>
      <c r="D9" s="199"/>
      <c r="E9" s="199"/>
      <c r="F9" s="199"/>
      <c r="G9" s="199"/>
      <c r="H9" s="199"/>
      <c r="I9" s="199"/>
      <c r="J9" s="199"/>
      <c r="K9" s="199"/>
      <c r="L9" s="195">
        <f t="shared" si="2"/>
        <v>0</v>
      </c>
      <c r="M9" s="199"/>
      <c r="N9" s="194"/>
      <c r="O9" s="207"/>
      <c r="P9" s="207"/>
      <c r="Q9" s="207"/>
      <c r="R9" s="32"/>
    </row>
    <row r="10" spans="1:18" s="176" customFormat="1" ht="18.75" customHeight="1">
      <c r="A10" s="32">
        <v>4</v>
      </c>
      <c r="B10" s="198" t="s">
        <v>268</v>
      </c>
      <c r="C10" s="199">
        <v>63</v>
      </c>
      <c r="D10" s="199"/>
      <c r="E10" s="199">
        <v>9</v>
      </c>
      <c r="F10" s="199">
        <v>1610.61</v>
      </c>
      <c r="G10" s="199">
        <v>351.65</v>
      </c>
      <c r="H10" s="199"/>
      <c r="I10" s="199">
        <v>351.65</v>
      </c>
      <c r="J10" s="199"/>
      <c r="K10" s="199">
        <v>351.65</v>
      </c>
      <c r="L10" s="214">
        <f t="shared" si="2"/>
        <v>1962.2599999999998</v>
      </c>
      <c r="M10" s="199"/>
      <c r="N10" s="199">
        <v>1962.26</v>
      </c>
      <c r="O10" s="207">
        <v>125.78</v>
      </c>
      <c r="P10" s="207"/>
      <c r="Q10" s="207">
        <f>N10-O10-P10</f>
        <v>1836.48</v>
      </c>
      <c r="R10" s="32"/>
    </row>
    <row r="11" spans="1:18" s="176" customFormat="1" ht="18.75" customHeight="1">
      <c r="A11" s="196">
        <v>5</v>
      </c>
      <c r="B11" s="198" t="s">
        <v>269</v>
      </c>
      <c r="C11" s="199">
        <v>5</v>
      </c>
      <c r="D11" s="199"/>
      <c r="E11" s="199">
        <v>3</v>
      </c>
      <c r="F11" s="199">
        <v>102.27</v>
      </c>
      <c r="G11" s="199">
        <v>8.1</v>
      </c>
      <c r="H11" s="199"/>
      <c r="I11" s="199">
        <v>8.1</v>
      </c>
      <c r="J11" s="199"/>
      <c r="K11" s="199">
        <v>8.1</v>
      </c>
      <c r="L11" s="214">
        <f t="shared" si="2"/>
        <v>110.36999999999999</v>
      </c>
      <c r="M11" s="199"/>
      <c r="N11" s="199">
        <v>110.37</v>
      </c>
      <c r="O11" s="207">
        <v>94</v>
      </c>
      <c r="P11" s="207"/>
      <c r="Q11" s="207">
        <f aca="true" t="shared" si="3" ref="Q11:Q20">N11-O11-P11</f>
        <v>16.370000000000005</v>
      </c>
      <c r="R11" s="32"/>
    </row>
    <row r="12" spans="1:18" s="176" customFormat="1" ht="18.75" customHeight="1">
      <c r="A12" s="32">
        <v>6</v>
      </c>
      <c r="B12" s="198" t="s">
        <v>270</v>
      </c>
      <c r="C12" s="199">
        <v>1</v>
      </c>
      <c r="D12" s="199"/>
      <c r="E12" s="199">
        <v>1</v>
      </c>
      <c r="F12" s="199">
        <v>30.58</v>
      </c>
      <c r="G12" s="199"/>
      <c r="H12" s="199"/>
      <c r="I12" s="199"/>
      <c r="J12" s="199"/>
      <c r="K12" s="199"/>
      <c r="L12" s="214">
        <f t="shared" si="2"/>
        <v>30.58</v>
      </c>
      <c r="M12" s="199"/>
      <c r="N12" s="199">
        <v>30.58</v>
      </c>
      <c r="O12" s="207">
        <v>19</v>
      </c>
      <c r="P12" s="207"/>
      <c r="Q12" s="207">
        <f t="shared" si="3"/>
        <v>11.579999999999998</v>
      </c>
      <c r="R12" s="32"/>
    </row>
    <row r="13" spans="1:18" s="176" customFormat="1" ht="18.75" customHeight="1">
      <c r="A13" s="196">
        <v>7</v>
      </c>
      <c r="B13" s="198" t="s">
        <v>271</v>
      </c>
      <c r="C13" s="199"/>
      <c r="D13" s="199"/>
      <c r="E13" s="199"/>
      <c r="F13" s="199"/>
      <c r="G13" s="199">
        <v>2</v>
      </c>
      <c r="H13" s="199"/>
      <c r="I13" s="199">
        <v>2</v>
      </c>
      <c r="J13" s="199"/>
      <c r="K13" s="199">
        <v>2</v>
      </c>
      <c r="L13" s="214">
        <f t="shared" si="2"/>
        <v>2</v>
      </c>
      <c r="M13" s="199"/>
      <c r="N13" s="199">
        <v>2</v>
      </c>
      <c r="O13" s="207"/>
      <c r="P13" s="207"/>
      <c r="Q13" s="207">
        <f t="shared" si="3"/>
        <v>2</v>
      </c>
      <c r="R13" s="32"/>
    </row>
    <row r="14" spans="1:18" s="176" customFormat="1" ht="18.75" customHeight="1">
      <c r="A14" s="32"/>
      <c r="B14" s="198" t="s">
        <v>272</v>
      </c>
      <c r="C14" s="199"/>
      <c r="D14" s="199"/>
      <c r="E14" s="199"/>
      <c r="F14" s="199"/>
      <c r="G14" s="199"/>
      <c r="H14" s="199"/>
      <c r="I14" s="199"/>
      <c r="J14" s="199"/>
      <c r="K14" s="199"/>
      <c r="L14" s="214">
        <f t="shared" si="2"/>
        <v>0</v>
      </c>
      <c r="M14" s="199"/>
      <c r="N14" s="199">
        <f>O14+P14</f>
        <v>0</v>
      </c>
      <c r="O14" s="207"/>
      <c r="P14" s="207"/>
      <c r="Q14" s="207">
        <f t="shared" si="3"/>
        <v>0</v>
      </c>
      <c r="R14" s="32"/>
    </row>
    <row r="15" spans="1:18" s="176" customFormat="1" ht="18.75" customHeight="1">
      <c r="A15" s="196">
        <v>9</v>
      </c>
      <c r="B15" s="198" t="s">
        <v>273</v>
      </c>
      <c r="C15" s="199"/>
      <c r="D15" s="199"/>
      <c r="E15" s="199"/>
      <c r="F15" s="199"/>
      <c r="G15" s="199"/>
      <c r="H15" s="199"/>
      <c r="I15" s="199"/>
      <c r="J15" s="199"/>
      <c r="K15" s="199"/>
      <c r="L15" s="214">
        <f t="shared" si="2"/>
        <v>0</v>
      </c>
      <c r="M15" s="199"/>
      <c r="N15" s="199">
        <f>O15+P15</f>
        <v>0</v>
      </c>
      <c r="O15" s="207"/>
      <c r="P15" s="207"/>
      <c r="Q15" s="207">
        <f t="shared" si="3"/>
        <v>0</v>
      </c>
      <c r="R15" s="32"/>
    </row>
    <row r="16" spans="1:18" s="176" customFormat="1" ht="18.75" customHeight="1">
      <c r="A16" s="32">
        <v>10</v>
      </c>
      <c r="B16" s="198" t="s">
        <v>274</v>
      </c>
      <c r="C16" s="199"/>
      <c r="D16" s="199"/>
      <c r="E16" s="199"/>
      <c r="F16" s="199"/>
      <c r="G16" s="200">
        <v>4</v>
      </c>
      <c r="H16" s="199"/>
      <c r="I16" s="200">
        <v>4</v>
      </c>
      <c r="J16" s="200"/>
      <c r="K16" s="200">
        <v>4</v>
      </c>
      <c r="L16" s="214">
        <f t="shared" si="2"/>
        <v>4</v>
      </c>
      <c r="M16" s="199"/>
      <c r="N16" s="199">
        <v>4</v>
      </c>
      <c r="O16" s="207"/>
      <c r="P16" s="207">
        <v>4</v>
      </c>
      <c r="Q16" s="207">
        <f t="shared" si="3"/>
        <v>0</v>
      </c>
      <c r="R16" s="32"/>
    </row>
    <row r="17" spans="1:18" s="176" customFormat="1" ht="18.75" customHeight="1">
      <c r="A17" s="196">
        <v>11</v>
      </c>
      <c r="B17" s="198" t="s">
        <v>275</v>
      </c>
      <c r="C17" s="199"/>
      <c r="D17" s="199"/>
      <c r="E17" s="199"/>
      <c r="F17" s="199"/>
      <c r="G17" s="200"/>
      <c r="H17" s="199"/>
      <c r="I17" s="200"/>
      <c r="J17" s="200"/>
      <c r="K17" s="200"/>
      <c r="L17" s="195">
        <f t="shared" si="2"/>
        <v>0</v>
      </c>
      <c r="M17" s="199"/>
      <c r="N17" s="194">
        <f>O17+P17</f>
        <v>0</v>
      </c>
      <c r="O17" s="207"/>
      <c r="P17" s="207"/>
      <c r="Q17" s="207">
        <f t="shared" si="3"/>
        <v>0</v>
      </c>
      <c r="R17" s="32"/>
    </row>
    <row r="18" spans="1:18" s="176" customFormat="1" ht="18.75" customHeight="1">
      <c r="A18" s="32">
        <v>12</v>
      </c>
      <c r="B18" s="198" t="s">
        <v>276</v>
      </c>
      <c r="C18" s="201">
        <v>3</v>
      </c>
      <c r="D18" s="201"/>
      <c r="E18" s="201"/>
      <c r="F18" s="199">
        <v>72.53</v>
      </c>
      <c r="G18" s="202">
        <v>30.96</v>
      </c>
      <c r="H18" s="201"/>
      <c r="I18" s="202">
        <v>30.96</v>
      </c>
      <c r="J18" s="202"/>
      <c r="K18" s="202">
        <v>30.96</v>
      </c>
      <c r="L18" s="214">
        <f t="shared" si="2"/>
        <v>103.49000000000001</v>
      </c>
      <c r="M18" s="201"/>
      <c r="N18" s="199">
        <v>103.49</v>
      </c>
      <c r="O18" s="215">
        <v>57</v>
      </c>
      <c r="P18" s="207"/>
      <c r="Q18" s="207">
        <f t="shared" si="3"/>
        <v>46.489999999999995</v>
      </c>
      <c r="R18" s="32"/>
    </row>
    <row r="19" spans="1:18" s="176" customFormat="1" ht="18.75" customHeight="1">
      <c r="A19" s="196">
        <v>13</v>
      </c>
      <c r="B19" s="198" t="s">
        <v>277</v>
      </c>
      <c r="C19" s="199">
        <v>7</v>
      </c>
      <c r="D19" s="199"/>
      <c r="E19" s="199"/>
      <c r="F19" s="199">
        <v>183.09</v>
      </c>
      <c r="G19" s="200">
        <v>207.78</v>
      </c>
      <c r="H19" s="199">
        <v>12</v>
      </c>
      <c r="I19" s="200">
        <v>195.78</v>
      </c>
      <c r="J19" s="200"/>
      <c r="K19" s="200">
        <v>195.78</v>
      </c>
      <c r="L19" s="214">
        <f t="shared" si="2"/>
        <v>378.87</v>
      </c>
      <c r="M19" s="199">
        <v>2</v>
      </c>
      <c r="N19" s="199">
        <f>L19-M19</f>
        <v>376.87</v>
      </c>
      <c r="O19" s="207">
        <v>133</v>
      </c>
      <c r="P19" s="207">
        <v>21</v>
      </c>
      <c r="Q19" s="207">
        <f t="shared" si="3"/>
        <v>222.87</v>
      </c>
      <c r="R19" s="32"/>
    </row>
    <row r="20" spans="1:18" s="176" customFormat="1" ht="18.75" customHeight="1">
      <c r="A20" s="32">
        <v>14</v>
      </c>
      <c r="B20" s="198" t="s">
        <v>278</v>
      </c>
      <c r="C20" s="201"/>
      <c r="D20" s="201"/>
      <c r="E20" s="201"/>
      <c r="F20" s="199"/>
      <c r="G20" s="202">
        <v>44</v>
      </c>
      <c r="H20" s="201"/>
      <c r="I20" s="202">
        <v>44</v>
      </c>
      <c r="J20" s="202"/>
      <c r="K20" s="202">
        <v>44</v>
      </c>
      <c r="L20" s="214">
        <f t="shared" si="2"/>
        <v>44</v>
      </c>
      <c r="M20" s="201"/>
      <c r="N20" s="199">
        <v>44</v>
      </c>
      <c r="O20" s="215">
        <v>16</v>
      </c>
      <c r="P20" s="207"/>
      <c r="Q20" s="207">
        <f t="shared" si="3"/>
        <v>28</v>
      </c>
      <c r="R20" s="32"/>
    </row>
    <row r="21" spans="1:18" s="177" customFormat="1" ht="17.25" customHeight="1">
      <c r="A21" s="32">
        <v>20</v>
      </c>
      <c r="B21" s="197" t="s">
        <v>279</v>
      </c>
      <c r="C21" s="199">
        <f aca="true" t="shared" si="4" ref="C21:Q21">C22+C23+C24</f>
        <v>0</v>
      </c>
      <c r="D21" s="199">
        <f t="shared" si="4"/>
        <v>0</v>
      </c>
      <c r="E21" s="194">
        <f t="shared" si="4"/>
        <v>16</v>
      </c>
      <c r="F21" s="194">
        <f t="shared" si="4"/>
        <v>90.81</v>
      </c>
      <c r="G21" s="194">
        <f t="shared" si="4"/>
        <v>428.2</v>
      </c>
      <c r="H21" s="194">
        <f t="shared" si="4"/>
        <v>0</v>
      </c>
      <c r="I21" s="194">
        <f t="shared" si="4"/>
        <v>428.2</v>
      </c>
      <c r="J21" s="199">
        <f t="shared" si="4"/>
        <v>0</v>
      </c>
      <c r="K21" s="194">
        <f t="shared" si="4"/>
        <v>428.2</v>
      </c>
      <c r="L21" s="194">
        <f t="shared" si="4"/>
        <v>519.01</v>
      </c>
      <c r="M21" s="194">
        <f t="shared" si="4"/>
        <v>141</v>
      </c>
      <c r="N21" s="194">
        <f t="shared" si="4"/>
        <v>378.02</v>
      </c>
      <c r="O21" s="199">
        <f t="shared" si="4"/>
        <v>0</v>
      </c>
      <c r="P21" s="194">
        <f t="shared" si="4"/>
        <v>0</v>
      </c>
      <c r="Q21" s="194">
        <f t="shared" si="4"/>
        <v>378.02</v>
      </c>
      <c r="R21" s="32"/>
    </row>
    <row r="22" spans="1:18" s="176" customFormat="1" ht="17.25" customHeight="1">
      <c r="A22" s="196">
        <v>21</v>
      </c>
      <c r="B22" s="198" t="s">
        <v>280</v>
      </c>
      <c r="C22" s="199"/>
      <c r="D22" s="199"/>
      <c r="E22" s="199">
        <v>16</v>
      </c>
      <c r="F22" s="199">
        <v>90.81</v>
      </c>
      <c r="G22" s="199">
        <v>35</v>
      </c>
      <c r="H22" s="199"/>
      <c r="I22" s="199">
        <v>35</v>
      </c>
      <c r="J22" s="199"/>
      <c r="K22" s="199">
        <v>35</v>
      </c>
      <c r="L22" s="214">
        <f t="shared" si="2"/>
        <v>125.81</v>
      </c>
      <c r="M22" s="199"/>
      <c r="N22" s="199">
        <v>125.82</v>
      </c>
      <c r="O22" s="207"/>
      <c r="P22" s="207"/>
      <c r="Q22" s="207">
        <v>125.82</v>
      </c>
      <c r="R22" s="32"/>
    </row>
    <row r="23" spans="1:18" s="176" customFormat="1" ht="17.25" customHeight="1">
      <c r="A23" s="32">
        <v>22</v>
      </c>
      <c r="B23" s="198" t="s">
        <v>281</v>
      </c>
      <c r="C23" s="199"/>
      <c r="D23" s="199"/>
      <c r="E23" s="199"/>
      <c r="F23" s="199"/>
      <c r="G23" s="199">
        <v>387.2</v>
      </c>
      <c r="H23" s="199"/>
      <c r="I23" s="199">
        <v>387.2</v>
      </c>
      <c r="J23" s="199"/>
      <c r="K23" s="199">
        <v>387.2</v>
      </c>
      <c r="L23" s="214">
        <f t="shared" si="2"/>
        <v>387.2</v>
      </c>
      <c r="M23" s="199">
        <v>141</v>
      </c>
      <c r="N23" s="199">
        <f>O23+P23+Q23</f>
        <v>246.2</v>
      </c>
      <c r="O23" s="207"/>
      <c r="P23" s="207"/>
      <c r="Q23" s="207">
        <v>246.2</v>
      </c>
      <c r="R23" s="32"/>
    </row>
    <row r="24" spans="1:18" s="176" customFormat="1" ht="17.25" customHeight="1">
      <c r="A24" s="196">
        <v>23</v>
      </c>
      <c r="B24" s="198" t="s">
        <v>282</v>
      </c>
      <c r="C24" s="199"/>
      <c r="D24" s="199"/>
      <c r="E24" s="199"/>
      <c r="F24" s="199"/>
      <c r="G24" s="199">
        <v>6</v>
      </c>
      <c r="H24" s="199"/>
      <c r="I24" s="199">
        <v>6</v>
      </c>
      <c r="J24" s="199"/>
      <c r="K24" s="199">
        <v>6</v>
      </c>
      <c r="L24" s="214">
        <f t="shared" si="2"/>
        <v>6</v>
      </c>
      <c r="M24" s="199"/>
      <c r="N24" s="199">
        <v>6</v>
      </c>
      <c r="O24" s="207"/>
      <c r="P24" s="207"/>
      <c r="Q24" s="207">
        <v>6</v>
      </c>
      <c r="R24" s="32"/>
    </row>
    <row r="25" spans="1:18" s="176" customFormat="1" ht="17.25" customHeight="1">
      <c r="A25" s="32">
        <v>24</v>
      </c>
      <c r="B25" s="194" t="s">
        <v>283</v>
      </c>
      <c r="C25" s="199">
        <f aca="true" t="shared" si="5" ref="C25:Q25">C26+C27</f>
        <v>0</v>
      </c>
      <c r="D25" s="199">
        <f t="shared" si="5"/>
        <v>0</v>
      </c>
      <c r="E25" s="199">
        <f t="shared" si="5"/>
        <v>0</v>
      </c>
      <c r="F25" s="199">
        <f t="shared" si="5"/>
        <v>0</v>
      </c>
      <c r="G25" s="194">
        <f t="shared" si="5"/>
        <v>5525.7</v>
      </c>
      <c r="H25" s="194">
        <f t="shared" si="5"/>
        <v>1443.62</v>
      </c>
      <c r="I25" s="194">
        <f t="shared" si="5"/>
        <v>3854.95</v>
      </c>
      <c r="J25" s="194">
        <f t="shared" si="5"/>
        <v>0</v>
      </c>
      <c r="K25" s="194">
        <f t="shared" si="5"/>
        <v>3854.95</v>
      </c>
      <c r="L25" s="195">
        <f t="shared" si="2"/>
        <v>3854.95</v>
      </c>
      <c r="M25" s="194">
        <f t="shared" si="5"/>
        <v>2507.89</v>
      </c>
      <c r="N25" s="194">
        <f>O25+P25</f>
        <v>1347.06</v>
      </c>
      <c r="O25" s="199"/>
      <c r="P25" s="194">
        <f t="shared" si="5"/>
        <v>1347.06</v>
      </c>
      <c r="Q25" s="199">
        <f t="shared" si="5"/>
        <v>0</v>
      </c>
      <c r="R25" s="32"/>
    </row>
    <row r="26" spans="1:18" s="177" customFormat="1" ht="17.25" customHeight="1">
      <c r="A26" s="196">
        <v>25</v>
      </c>
      <c r="B26" s="203" t="s">
        <v>284</v>
      </c>
      <c r="C26" s="199"/>
      <c r="D26" s="199"/>
      <c r="E26" s="199"/>
      <c r="F26" s="199"/>
      <c r="G26" s="204">
        <v>5517.7</v>
      </c>
      <c r="H26" s="199">
        <v>1443.62</v>
      </c>
      <c r="I26" s="204">
        <v>3846.95</v>
      </c>
      <c r="J26" s="199"/>
      <c r="K26" s="204">
        <v>3846.95</v>
      </c>
      <c r="L26" s="214">
        <f t="shared" si="2"/>
        <v>3846.95</v>
      </c>
      <c r="M26" s="199">
        <v>2507.89</v>
      </c>
      <c r="N26" s="199">
        <f>O26+P26</f>
        <v>1339.06</v>
      </c>
      <c r="O26" s="216"/>
      <c r="P26" s="216">
        <v>1339.06</v>
      </c>
      <c r="Q26" s="218"/>
      <c r="R26" s="32"/>
    </row>
    <row r="27" spans="1:18" s="176" customFormat="1" ht="17.25" customHeight="1">
      <c r="A27" s="32">
        <v>26</v>
      </c>
      <c r="B27" s="198" t="s">
        <v>285</v>
      </c>
      <c r="C27" s="199"/>
      <c r="D27" s="199"/>
      <c r="E27" s="199"/>
      <c r="F27" s="199"/>
      <c r="G27" s="204">
        <v>8</v>
      </c>
      <c r="H27" s="199"/>
      <c r="I27" s="204">
        <v>8</v>
      </c>
      <c r="J27" s="199"/>
      <c r="K27" s="204">
        <v>8</v>
      </c>
      <c r="L27" s="214">
        <f t="shared" si="2"/>
        <v>8</v>
      </c>
      <c r="M27" s="199"/>
      <c r="N27" s="199">
        <f>O27+P27</f>
        <v>8</v>
      </c>
      <c r="O27" s="216"/>
      <c r="P27" s="216">
        <v>8</v>
      </c>
      <c r="Q27" s="218"/>
      <c r="R27" s="32"/>
    </row>
    <row r="28" spans="1:18" s="177" customFormat="1" ht="17.25" customHeight="1">
      <c r="A28" s="196">
        <v>27</v>
      </c>
      <c r="B28" s="197" t="s">
        <v>286</v>
      </c>
      <c r="C28" s="194">
        <f>C29+C30+C31+C32</f>
        <v>4</v>
      </c>
      <c r="D28" s="199">
        <f aca="true" t="shared" si="6" ref="D28:Q28">D29+D30+D31+D32</f>
        <v>0</v>
      </c>
      <c r="E28" s="199">
        <f t="shared" si="6"/>
        <v>0</v>
      </c>
      <c r="F28" s="194">
        <f t="shared" si="6"/>
        <v>81.82</v>
      </c>
      <c r="G28" s="194">
        <f t="shared" si="6"/>
        <v>152</v>
      </c>
      <c r="H28" s="194">
        <f t="shared" si="6"/>
        <v>0</v>
      </c>
      <c r="I28" s="194">
        <f t="shared" si="6"/>
        <v>152</v>
      </c>
      <c r="J28" s="194">
        <f t="shared" si="6"/>
        <v>0</v>
      </c>
      <c r="K28" s="194">
        <f t="shared" si="6"/>
        <v>152</v>
      </c>
      <c r="L28" s="194">
        <f t="shared" si="6"/>
        <v>233.82</v>
      </c>
      <c r="M28" s="194">
        <f t="shared" si="6"/>
        <v>0</v>
      </c>
      <c r="N28" s="194">
        <f t="shared" si="6"/>
        <v>233.82</v>
      </c>
      <c r="O28" s="194">
        <f t="shared" si="6"/>
        <v>75.66</v>
      </c>
      <c r="P28" s="194">
        <f t="shared" si="6"/>
        <v>0</v>
      </c>
      <c r="Q28" s="194">
        <f t="shared" si="6"/>
        <v>158.16</v>
      </c>
      <c r="R28" s="32"/>
    </row>
    <row r="29" spans="1:18" s="176" customFormat="1" ht="17.25" customHeight="1">
      <c r="A29" s="32">
        <v>28</v>
      </c>
      <c r="B29" s="198" t="s">
        <v>287</v>
      </c>
      <c r="C29" s="205">
        <v>4</v>
      </c>
      <c r="D29" s="199"/>
      <c r="E29" s="199"/>
      <c r="F29" s="199">
        <v>81.82</v>
      </c>
      <c r="G29" s="200">
        <v>122</v>
      </c>
      <c r="H29" s="199"/>
      <c r="I29" s="200">
        <v>122</v>
      </c>
      <c r="J29" s="200"/>
      <c r="K29" s="200">
        <v>122</v>
      </c>
      <c r="L29" s="214">
        <f t="shared" si="2"/>
        <v>203.82</v>
      </c>
      <c r="M29" s="199"/>
      <c r="N29" s="199">
        <v>203.82</v>
      </c>
      <c r="O29" s="216">
        <v>75.66</v>
      </c>
      <c r="P29" s="216"/>
      <c r="Q29" s="218">
        <f>N29-O29-P29</f>
        <v>128.16</v>
      </c>
      <c r="R29" s="32"/>
    </row>
    <row r="30" spans="1:18" s="176" customFormat="1" ht="17.25" customHeight="1">
      <c r="A30" s="196">
        <v>29</v>
      </c>
      <c r="B30" s="198" t="s">
        <v>288</v>
      </c>
      <c r="C30" s="199"/>
      <c r="D30" s="199"/>
      <c r="E30" s="199"/>
      <c r="F30" s="199"/>
      <c r="G30" s="200"/>
      <c r="H30" s="199"/>
      <c r="I30" s="200"/>
      <c r="J30" s="200"/>
      <c r="K30" s="200"/>
      <c r="L30" s="195">
        <f t="shared" si="2"/>
        <v>0</v>
      </c>
      <c r="M30" s="199"/>
      <c r="N30" s="194">
        <f>O30+P30</f>
        <v>0</v>
      </c>
      <c r="O30" s="216"/>
      <c r="P30" s="216"/>
      <c r="Q30" s="218"/>
      <c r="R30" s="32"/>
    </row>
    <row r="31" spans="1:18" s="176" customFormat="1" ht="17.25" customHeight="1">
      <c r="A31" s="32">
        <v>30</v>
      </c>
      <c r="B31" s="198" t="s">
        <v>289</v>
      </c>
      <c r="C31" s="199"/>
      <c r="D31" s="199"/>
      <c r="E31" s="199"/>
      <c r="F31" s="199"/>
      <c r="G31" s="200">
        <v>30</v>
      </c>
      <c r="H31" s="199"/>
      <c r="I31" s="200">
        <v>30</v>
      </c>
      <c r="J31" s="200"/>
      <c r="K31" s="200">
        <v>30</v>
      </c>
      <c r="L31" s="214">
        <f t="shared" si="2"/>
        <v>30</v>
      </c>
      <c r="M31" s="199"/>
      <c r="N31" s="199">
        <v>30</v>
      </c>
      <c r="O31" s="216"/>
      <c r="P31" s="216"/>
      <c r="Q31" s="218">
        <v>30</v>
      </c>
      <c r="R31" s="32"/>
    </row>
    <row r="32" spans="1:18" s="176" customFormat="1" ht="17.25" customHeight="1">
      <c r="A32" s="196">
        <v>31</v>
      </c>
      <c r="B32" s="198" t="s">
        <v>290</v>
      </c>
      <c r="C32" s="199"/>
      <c r="D32" s="199"/>
      <c r="E32" s="199"/>
      <c r="F32" s="199"/>
      <c r="G32" s="199"/>
      <c r="H32" s="199"/>
      <c r="I32" s="199"/>
      <c r="J32" s="200"/>
      <c r="K32" s="200"/>
      <c r="L32" s="195">
        <f t="shared" si="2"/>
        <v>0</v>
      </c>
      <c r="M32" s="199"/>
      <c r="N32" s="194">
        <f>O32+P32</f>
        <v>0</v>
      </c>
      <c r="O32" s="216"/>
      <c r="P32" s="216"/>
      <c r="Q32" s="218"/>
      <c r="R32" s="32"/>
    </row>
    <row r="33" spans="1:18" s="177" customFormat="1" ht="17.25" customHeight="1">
      <c r="A33" s="32">
        <v>32</v>
      </c>
      <c r="B33" s="197" t="s">
        <v>291</v>
      </c>
      <c r="C33" s="194">
        <f>C34+C35+C36+C37+C38+C39+C40+C41+C42+C43+C44</f>
        <v>7</v>
      </c>
      <c r="D33" s="194">
        <f aca="true" t="shared" si="7" ref="D33:Q33">D34+D35+D36+D37+D38+D39+D40+D41+D42+D43+D44</f>
        <v>50</v>
      </c>
      <c r="E33" s="194">
        <f t="shared" si="7"/>
        <v>4</v>
      </c>
      <c r="F33" s="194">
        <f t="shared" si="7"/>
        <v>210.22</v>
      </c>
      <c r="G33" s="194">
        <f t="shared" si="7"/>
        <v>1225</v>
      </c>
      <c r="H33" s="194">
        <f t="shared" si="7"/>
        <v>0</v>
      </c>
      <c r="I33" s="194">
        <f t="shared" si="7"/>
        <v>1225</v>
      </c>
      <c r="J33" s="194">
        <f t="shared" si="7"/>
        <v>0</v>
      </c>
      <c r="K33" s="194">
        <f t="shared" si="7"/>
        <v>1225</v>
      </c>
      <c r="L33" s="195">
        <f t="shared" si="2"/>
        <v>1435.22</v>
      </c>
      <c r="M33" s="194">
        <f t="shared" si="7"/>
        <v>60</v>
      </c>
      <c r="N33" s="194">
        <f t="shared" si="7"/>
        <v>1375.22</v>
      </c>
      <c r="O33" s="194">
        <f t="shared" si="7"/>
        <v>1231.6</v>
      </c>
      <c r="P33" s="194">
        <f t="shared" si="7"/>
        <v>15</v>
      </c>
      <c r="Q33" s="194">
        <f t="shared" si="7"/>
        <v>128.62</v>
      </c>
      <c r="R33" s="32"/>
    </row>
    <row r="34" spans="1:18" s="176" customFormat="1" ht="17.25" customHeight="1">
      <c r="A34" s="196">
        <v>33</v>
      </c>
      <c r="B34" s="198" t="s">
        <v>292</v>
      </c>
      <c r="C34" s="199">
        <v>4</v>
      </c>
      <c r="D34" s="199"/>
      <c r="E34" s="199">
        <v>4</v>
      </c>
      <c r="F34" s="199">
        <v>78.74</v>
      </c>
      <c r="G34" s="206"/>
      <c r="H34" s="199"/>
      <c r="I34" s="199"/>
      <c r="J34" s="200"/>
      <c r="K34" s="206"/>
      <c r="L34" s="214">
        <f t="shared" si="2"/>
        <v>78.74</v>
      </c>
      <c r="M34" s="199"/>
      <c r="N34" s="199">
        <f>O34+P34+Q34</f>
        <v>78.74000000000001</v>
      </c>
      <c r="O34" s="199">
        <v>75.2</v>
      </c>
      <c r="P34" s="216"/>
      <c r="Q34" s="218">
        <v>3.54</v>
      </c>
      <c r="R34" s="32"/>
    </row>
    <row r="35" spans="1:18" s="176" customFormat="1" ht="17.25" customHeight="1">
      <c r="A35" s="32">
        <v>34</v>
      </c>
      <c r="B35" s="198" t="s">
        <v>293</v>
      </c>
      <c r="C35" s="201"/>
      <c r="D35" s="201"/>
      <c r="E35" s="201"/>
      <c r="F35" s="199"/>
      <c r="G35" s="180"/>
      <c r="H35" s="201"/>
      <c r="I35" s="199"/>
      <c r="J35" s="202"/>
      <c r="K35" s="180"/>
      <c r="L35" s="214">
        <f t="shared" si="2"/>
        <v>0</v>
      </c>
      <c r="M35" s="201"/>
      <c r="N35" s="199">
        <f>O35+P35+Q35</f>
        <v>0</v>
      </c>
      <c r="O35" s="199"/>
      <c r="P35" s="216"/>
      <c r="Q35" s="218"/>
      <c r="R35" s="32"/>
    </row>
    <row r="36" spans="1:18" s="176" customFormat="1" ht="17.25" customHeight="1">
      <c r="A36" s="196">
        <v>35</v>
      </c>
      <c r="B36" s="198" t="s">
        <v>294</v>
      </c>
      <c r="C36" s="201"/>
      <c r="D36" s="201">
        <v>50</v>
      </c>
      <c r="E36" s="201"/>
      <c r="F36" s="199">
        <v>72.77</v>
      </c>
      <c r="G36" s="180"/>
      <c r="H36" s="201"/>
      <c r="I36" s="199"/>
      <c r="J36" s="202"/>
      <c r="K36" s="180"/>
      <c r="L36" s="214">
        <f t="shared" si="2"/>
        <v>72.77</v>
      </c>
      <c r="M36" s="201"/>
      <c r="N36" s="199">
        <f>O36+P36+Q36</f>
        <v>72.77000000000001</v>
      </c>
      <c r="O36" s="199">
        <v>11</v>
      </c>
      <c r="P36" s="216"/>
      <c r="Q36" s="218">
        <v>61.77</v>
      </c>
      <c r="R36" s="32"/>
    </row>
    <row r="37" spans="1:18" s="176" customFormat="1" ht="17.25" customHeight="1">
      <c r="A37" s="32">
        <v>36</v>
      </c>
      <c r="B37" s="198" t="s">
        <v>295</v>
      </c>
      <c r="C37" s="199"/>
      <c r="D37" s="199"/>
      <c r="E37" s="199"/>
      <c r="F37" s="199"/>
      <c r="G37" s="206"/>
      <c r="H37" s="199"/>
      <c r="I37" s="199"/>
      <c r="J37" s="200"/>
      <c r="K37" s="206"/>
      <c r="L37" s="214">
        <f t="shared" si="2"/>
        <v>0</v>
      </c>
      <c r="M37" s="199"/>
      <c r="N37" s="199">
        <f aca="true" t="shared" si="8" ref="N37:N42">O37+P37</f>
        <v>0</v>
      </c>
      <c r="O37" s="216"/>
      <c r="P37" s="216"/>
      <c r="Q37" s="218"/>
      <c r="R37" s="32"/>
    </row>
    <row r="38" spans="1:18" s="176" customFormat="1" ht="17.25" customHeight="1">
      <c r="A38" s="196">
        <v>37</v>
      </c>
      <c r="B38" s="198" t="s">
        <v>296</v>
      </c>
      <c r="C38" s="199"/>
      <c r="D38" s="199"/>
      <c r="E38" s="199"/>
      <c r="F38" s="199"/>
      <c r="G38" s="206">
        <v>260</v>
      </c>
      <c r="H38" s="199"/>
      <c r="I38" s="199">
        <v>260</v>
      </c>
      <c r="J38" s="200"/>
      <c r="K38" s="206">
        <v>260</v>
      </c>
      <c r="L38" s="214">
        <f t="shared" si="2"/>
        <v>260</v>
      </c>
      <c r="M38" s="199"/>
      <c r="N38" s="199">
        <f>O38+P38+Q38</f>
        <v>260</v>
      </c>
      <c r="O38" s="216">
        <v>248</v>
      </c>
      <c r="P38" s="216"/>
      <c r="Q38" s="218">
        <v>12</v>
      </c>
      <c r="R38" s="32"/>
    </row>
    <row r="39" spans="1:18" s="176" customFormat="1" ht="17.25" customHeight="1">
      <c r="A39" s="32">
        <v>38</v>
      </c>
      <c r="B39" s="198" t="s">
        <v>297</v>
      </c>
      <c r="C39" s="199"/>
      <c r="D39" s="199"/>
      <c r="E39" s="199"/>
      <c r="F39" s="199"/>
      <c r="G39" s="206"/>
      <c r="H39" s="199"/>
      <c r="I39" s="199"/>
      <c r="J39" s="200"/>
      <c r="K39" s="206"/>
      <c r="L39" s="195">
        <f t="shared" si="2"/>
        <v>0</v>
      </c>
      <c r="M39" s="199"/>
      <c r="N39" s="194">
        <f t="shared" si="8"/>
        <v>0</v>
      </c>
      <c r="O39" s="216"/>
      <c r="P39" s="216"/>
      <c r="Q39" s="218"/>
      <c r="R39" s="32"/>
    </row>
    <row r="40" spans="1:18" s="176" customFormat="1" ht="17.25" customHeight="1">
      <c r="A40" s="196">
        <v>39</v>
      </c>
      <c r="B40" s="198" t="s">
        <v>298</v>
      </c>
      <c r="C40" s="199">
        <v>3</v>
      </c>
      <c r="D40" s="199"/>
      <c r="E40" s="199"/>
      <c r="F40" s="199">
        <v>58.71</v>
      </c>
      <c r="G40" s="206"/>
      <c r="H40" s="199"/>
      <c r="I40" s="199"/>
      <c r="J40" s="200"/>
      <c r="K40" s="206"/>
      <c r="L40" s="214">
        <f t="shared" si="2"/>
        <v>58.71</v>
      </c>
      <c r="M40" s="199"/>
      <c r="N40" s="199">
        <v>58.71</v>
      </c>
      <c r="O40" s="216">
        <v>56.4</v>
      </c>
      <c r="P40" s="216"/>
      <c r="Q40" s="218">
        <v>2.31</v>
      </c>
      <c r="R40" s="32"/>
    </row>
    <row r="41" spans="1:18" s="176" customFormat="1" ht="17.25" customHeight="1">
      <c r="A41" s="32">
        <v>40</v>
      </c>
      <c r="B41" s="198" t="s">
        <v>299</v>
      </c>
      <c r="C41" s="199"/>
      <c r="D41" s="199"/>
      <c r="E41" s="199"/>
      <c r="F41" s="199"/>
      <c r="G41" s="206">
        <v>372</v>
      </c>
      <c r="H41" s="199"/>
      <c r="I41" s="199">
        <v>372</v>
      </c>
      <c r="J41" s="200"/>
      <c r="K41" s="206">
        <v>372</v>
      </c>
      <c r="L41" s="214">
        <f t="shared" si="2"/>
        <v>372</v>
      </c>
      <c r="M41" s="199"/>
      <c r="N41" s="199">
        <f>O41+P41+Q41</f>
        <v>372</v>
      </c>
      <c r="O41" s="216">
        <v>323</v>
      </c>
      <c r="P41" s="216"/>
      <c r="Q41" s="218">
        <v>49</v>
      </c>
      <c r="R41" s="32"/>
    </row>
    <row r="42" spans="1:18" s="176" customFormat="1" ht="17.25" customHeight="1">
      <c r="A42" s="196">
        <v>41</v>
      </c>
      <c r="B42" s="198" t="s">
        <v>300</v>
      </c>
      <c r="C42" s="199"/>
      <c r="D42" s="199"/>
      <c r="E42" s="199"/>
      <c r="F42" s="199"/>
      <c r="G42" s="206">
        <v>20</v>
      </c>
      <c r="H42" s="199"/>
      <c r="I42" s="199">
        <v>20</v>
      </c>
      <c r="J42" s="200"/>
      <c r="K42" s="206">
        <v>20</v>
      </c>
      <c r="L42" s="214">
        <f t="shared" si="2"/>
        <v>20</v>
      </c>
      <c r="M42" s="199"/>
      <c r="N42" s="199">
        <f t="shared" si="8"/>
        <v>20</v>
      </c>
      <c r="O42" s="216">
        <v>20</v>
      </c>
      <c r="P42" s="216"/>
      <c r="Q42" s="218"/>
      <c r="R42" s="32"/>
    </row>
    <row r="43" spans="1:18" s="176" customFormat="1" ht="17.25" customHeight="1">
      <c r="A43" s="32">
        <v>42</v>
      </c>
      <c r="B43" s="198" t="s">
        <v>301</v>
      </c>
      <c r="C43" s="199"/>
      <c r="D43" s="199"/>
      <c r="E43" s="199"/>
      <c r="F43" s="199"/>
      <c r="G43" s="206">
        <v>465</v>
      </c>
      <c r="H43" s="199"/>
      <c r="I43" s="199">
        <v>465</v>
      </c>
      <c r="J43" s="200"/>
      <c r="K43" s="206">
        <v>465</v>
      </c>
      <c r="L43" s="214">
        <f t="shared" si="2"/>
        <v>465</v>
      </c>
      <c r="M43" s="199"/>
      <c r="N43" s="199">
        <v>465</v>
      </c>
      <c r="O43" s="216">
        <v>465</v>
      </c>
      <c r="P43" s="216"/>
      <c r="Q43" s="218"/>
      <c r="R43" s="32"/>
    </row>
    <row r="44" spans="1:18" s="176" customFormat="1" ht="17.25" customHeight="1">
      <c r="A44" s="196">
        <v>43</v>
      </c>
      <c r="B44" s="198" t="s">
        <v>302</v>
      </c>
      <c r="C44" s="199"/>
      <c r="D44" s="199"/>
      <c r="E44" s="199"/>
      <c r="F44" s="199"/>
      <c r="G44" s="199">
        <v>108</v>
      </c>
      <c r="H44" s="199"/>
      <c r="I44" s="199">
        <v>108</v>
      </c>
      <c r="J44" s="199"/>
      <c r="K44" s="199">
        <v>108</v>
      </c>
      <c r="L44" s="214">
        <f t="shared" si="2"/>
        <v>108</v>
      </c>
      <c r="M44" s="199">
        <v>60</v>
      </c>
      <c r="N44" s="199">
        <f>O44+P44+Q44</f>
        <v>48</v>
      </c>
      <c r="O44" s="199">
        <v>33</v>
      </c>
      <c r="P44" s="199">
        <v>15</v>
      </c>
      <c r="Q44" s="199"/>
      <c r="R44" s="32"/>
    </row>
    <row r="45" spans="1:18" s="177" customFormat="1" ht="17.25" customHeight="1">
      <c r="A45" s="32">
        <v>44</v>
      </c>
      <c r="B45" s="197" t="s">
        <v>303</v>
      </c>
      <c r="C45" s="194">
        <f>C46+C47+C48+C49+C50</f>
        <v>8</v>
      </c>
      <c r="D45" s="194">
        <f aca="true" t="shared" si="9" ref="D45:Q45">D46+D47+D48+D49+D50</f>
        <v>0</v>
      </c>
      <c r="E45" s="194">
        <f t="shared" si="9"/>
        <v>1</v>
      </c>
      <c r="F45" s="194">
        <f t="shared" si="9"/>
        <v>155.09</v>
      </c>
      <c r="G45" s="194">
        <f t="shared" si="9"/>
        <v>911</v>
      </c>
      <c r="H45" s="194">
        <f t="shared" si="9"/>
        <v>0</v>
      </c>
      <c r="I45" s="194">
        <f t="shared" si="9"/>
        <v>911</v>
      </c>
      <c r="J45" s="194">
        <f t="shared" si="9"/>
        <v>0</v>
      </c>
      <c r="K45" s="194">
        <f t="shared" si="9"/>
        <v>911</v>
      </c>
      <c r="L45" s="195">
        <f t="shared" si="2"/>
        <v>1066.09</v>
      </c>
      <c r="M45" s="194">
        <f t="shared" si="9"/>
        <v>0</v>
      </c>
      <c r="N45" s="194">
        <f t="shared" si="9"/>
        <v>1066.0900000000001</v>
      </c>
      <c r="O45" s="194">
        <f t="shared" si="9"/>
        <v>195.8</v>
      </c>
      <c r="P45" s="194">
        <f t="shared" si="9"/>
        <v>730</v>
      </c>
      <c r="Q45" s="194">
        <f t="shared" si="9"/>
        <v>140.29</v>
      </c>
      <c r="R45" s="32"/>
    </row>
    <row r="46" spans="1:18" s="177" customFormat="1" ht="17.25" customHeight="1">
      <c r="A46" s="32"/>
      <c r="B46" s="198" t="s">
        <v>304</v>
      </c>
      <c r="C46" s="201">
        <v>8</v>
      </c>
      <c r="D46" s="201"/>
      <c r="E46" s="201">
        <v>1</v>
      </c>
      <c r="F46" s="201">
        <v>155.09</v>
      </c>
      <c r="G46" s="202">
        <v>70</v>
      </c>
      <c r="H46" s="201"/>
      <c r="I46" s="202">
        <v>70</v>
      </c>
      <c r="J46" s="202"/>
      <c r="K46" s="202">
        <v>70</v>
      </c>
      <c r="L46" s="214">
        <f t="shared" si="2"/>
        <v>225.09</v>
      </c>
      <c r="M46" s="201"/>
      <c r="N46" s="199">
        <f>O46+P46+Q46</f>
        <v>225.09</v>
      </c>
      <c r="O46" s="215">
        <v>195.8</v>
      </c>
      <c r="P46" s="207"/>
      <c r="Q46" s="207">
        <v>29.29</v>
      </c>
      <c r="R46" s="32"/>
    </row>
    <row r="47" spans="1:18" s="176" customFormat="1" ht="18" customHeight="1">
      <c r="A47" s="196">
        <v>45</v>
      </c>
      <c r="B47" s="198" t="s">
        <v>305</v>
      </c>
      <c r="C47" s="201"/>
      <c r="D47" s="201"/>
      <c r="E47" s="201"/>
      <c r="F47" s="201"/>
      <c r="G47" s="202">
        <v>111</v>
      </c>
      <c r="H47" s="201"/>
      <c r="I47" s="202">
        <v>111</v>
      </c>
      <c r="J47" s="202"/>
      <c r="K47" s="202">
        <v>111</v>
      </c>
      <c r="L47" s="214">
        <f t="shared" si="2"/>
        <v>111</v>
      </c>
      <c r="M47" s="201"/>
      <c r="N47" s="199">
        <v>111</v>
      </c>
      <c r="O47" s="215"/>
      <c r="P47" s="207"/>
      <c r="Q47" s="207">
        <v>111</v>
      </c>
      <c r="R47" s="32"/>
    </row>
    <row r="48" spans="1:18" s="176" customFormat="1" ht="18" customHeight="1">
      <c r="A48" s="32">
        <v>46</v>
      </c>
      <c r="B48" s="198" t="s">
        <v>306</v>
      </c>
      <c r="C48" s="201"/>
      <c r="D48" s="201"/>
      <c r="E48" s="201"/>
      <c r="F48" s="201"/>
      <c r="G48" s="202">
        <v>730</v>
      </c>
      <c r="H48" s="201"/>
      <c r="I48" s="202">
        <v>730</v>
      </c>
      <c r="J48" s="202"/>
      <c r="K48" s="202">
        <v>730</v>
      </c>
      <c r="L48" s="214">
        <f t="shared" si="2"/>
        <v>730</v>
      </c>
      <c r="M48" s="201"/>
      <c r="N48" s="199">
        <f aca="true" t="shared" si="10" ref="N48:N54">O48+P48</f>
        <v>730</v>
      </c>
      <c r="O48" s="215"/>
      <c r="P48" s="207">
        <v>730</v>
      </c>
      <c r="Q48" s="207"/>
      <c r="R48" s="32"/>
    </row>
    <row r="49" spans="1:18" s="176" customFormat="1" ht="18" customHeight="1">
      <c r="A49" s="196">
        <v>47</v>
      </c>
      <c r="B49" s="198" t="s">
        <v>307</v>
      </c>
      <c r="C49" s="199"/>
      <c r="D49" s="199"/>
      <c r="E49" s="199"/>
      <c r="F49" s="199"/>
      <c r="G49" s="200"/>
      <c r="H49" s="199"/>
      <c r="I49" s="200"/>
      <c r="J49" s="200"/>
      <c r="K49" s="200"/>
      <c r="L49" s="214">
        <f t="shared" si="2"/>
        <v>0</v>
      </c>
      <c r="M49" s="199"/>
      <c r="N49" s="199"/>
      <c r="O49" s="207"/>
      <c r="P49" s="207"/>
      <c r="Q49" s="207"/>
      <c r="R49" s="32"/>
    </row>
    <row r="50" spans="1:18" s="176" customFormat="1" ht="18" customHeight="1">
      <c r="A50" s="32">
        <v>48</v>
      </c>
      <c r="B50" s="198" t="s">
        <v>308</v>
      </c>
      <c r="C50" s="199"/>
      <c r="D50" s="199"/>
      <c r="E50" s="199"/>
      <c r="F50" s="199"/>
      <c r="G50" s="199"/>
      <c r="H50" s="199"/>
      <c r="I50" s="199"/>
      <c r="J50" s="199"/>
      <c r="K50" s="199"/>
      <c r="L50" s="195">
        <f t="shared" si="2"/>
        <v>0</v>
      </c>
      <c r="M50" s="199"/>
      <c r="N50" s="194">
        <f t="shared" si="10"/>
        <v>0</v>
      </c>
      <c r="O50" s="207"/>
      <c r="P50" s="207"/>
      <c r="Q50" s="207"/>
      <c r="R50" s="32"/>
    </row>
    <row r="51" spans="1:18" s="177" customFormat="1" ht="18" customHeight="1">
      <c r="A51" s="196">
        <v>49</v>
      </c>
      <c r="B51" s="197" t="s">
        <v>309</v>
      </c>
      <c r="C51" s="194">
        <f>C52+C53+C54</f>
        <v>1</v>
      </c>
      <c r="D51" s="194">
        <f aca="true" t="shared" si="11" ref="D51:Q51">D52+D53+D54</f>
        <v>0</v>
      </c>
      <c r="E51" s="194">
        <f t="shared" si="11"/>
        <v>0</v>
      </c>
      <c r="F51" s="194">
        <f t="shared" si="11"/>
        <v>22.38</v>
      </c>
      <c r="G51" s="194">
        <f t="shared" si="11"/>
        <v>6632.11</v>
      </c>
      <c r="H51" s="194">
        <f t="shared" si="11"/>
        <v>300.83</v>
      </c>
      <c r="I51" s="194">
        <f t="shared" si="11"/>
        <v>6331.28</v>
      </c>
      <c r="J51" s="194">
        <f t="shared" si="11"/>
        <v>0</v>
      </c>
      <c r="K51" s="194">
        <f t="shared" si="11"/>
        <v>6331.28</v>
      </c>
      <c r="L51" s="195">
        <f t="shared" si="2"/>
        <v>6353.66</v>
      </c>
      <c r="M51" s="194">
        <f t="shared" si="11"/>
        <v>4000</v>
      </c>
      <c r="N51" s="194">
        <f t="shared" si="11"/>
        <v>2353.6600000000003</v>
      </c>
      <c r="O51" s="194">
        <f t="shared" si="11"/>
        <v>18.8</v>
      </c>
      <c r="P51" s="194">
        <f t="shared" si="11"/>
        <v>2331.28</v>
      </c>
      <c r="Q51" s="194">
        <f t="shared" si="11"/>
        <v>3.58</v>
      </c>
      <c r="R51" s="32"/>
    </row>
    <row r="52" spans="1:18" s="176" customFormat="1" ht="18" customHeight="1">
      <c r="A52" s="32">
        <v>50</v>
      </c>
      <c r="B52" s="198" t="s">
        <v>310</v>
      </c>
      <c r="C52" s="199">
        <v>1</v>
      </c>
      <c r="D52" s="199"/>
      <c r="E52" s="199"/>
      <c r="F52" s="207">
        <v>22.38</v>
      </c>
      <c r="G52" s="199"/>
      <c r="H52" s="199"/>
      <c r="I52" s="199"/>
      <c r="J52" s="200"/>
      <c r="K52" s="200"/>
      <c r="L52" s="214">
        <f t="shared" si="2"/>
        <v>22.38</v>
      </c>
      <c r="M52" s="199"/>
      <c r="N52" s="199">
        <f>O52+P52+Q52</f>
        <v>22.380000000000003</v>
      </c>
      <c r="O52" s="207">
        <v>18.8</v>
      </c>
      <c r="P52" s="207"/>
      <c r="Q52" s="207">
        <v>3.58</v>
      </c>
      <c r="R52" s="32"/>
    </row>
    <row r="53" spans="1:18" s="176" customFormat="1" ht="18" customHeight="1">
      <c r="A53" s="196">
        <v>51</v>
      </c>
      <c r="B53" s="198" t="s">
        <v>311</v>
      </c>
      <c r="C53" s="199"/>
      <c r="D53" s="199"/>
      <c r="E53" s="199"/>
      <c r="F53" s="199"/>
      <c r="G53" s="200">
        <v>14.92</v>
      </c>
      <c r="H53" s="199"/>
      <c r="I53" s="199">
        <v>14.92</v>
      </c>
      <c r="J53" s="200"/>
      <c r="K53" s="200">
        <v>14.92</v>
      </c>
      <c r="L53" s="214">
        <f t="shared" si="2"/>
        <v>14.92</v>
      </c>
      <c r="M53" s="199"/>
      <c r="N53" s="199">
        <f t="shared" si="10"/>
        <v>14.92</v>
      </c>
      <c r="O53" s="207"/>
      <c r="P53" s="207">
        <v>14.92</v>
      </c>
      <c r="Q53" s="207"/>
      <c r="R53" s="32"/>
    </row>
    <row r="54" spans="1:18" s="176" customFormat="1" ht="18" customHeight="1">
      <c r="A54" s="32">
        <v>52</v>
      </c>
      <c r="B54" s="198" t="s">
        <v>312</v>
      </c>
      <c r="C54" s="199"/>
      <c r="D54" s="199"/>
      <c r="E54" s="199"/>
      <c r="F54" s="199"/>
      <c r="G54" s="200">
        <v>6617.19</v>
      </c>
      <c r="H54" s="199">
        <v>300.83</v>
      </c>
      <c r="I54" s="199">
        <v>6316.36</v>
      </c>
      <c r="J54" s="200"/>
      <c r="K54" s="200">
        <v>6316.36</v>
      </c>
      <c r="L54" s="195">
        <f t="shared" si="2"/>
        <v>6316.36</v>
      </c>
      <c r="M54" s="199">
        <v>4000</v>
      </c>
      <c r="N54" s="194">
        <f t="shared" si="10"/>
        <v>2316.36</v>
      </c>
      <c r="O54" s="207"/>
      <c r="P54" s="207">
        <v>2316.36</v>
      </c>
      <c r="Q54" s="207"/>
      <c r="R54" s="32"/>
    </row>
    <row r="55" spans="1:18" s="177" customFormat="1" ht="18" customHeight="1">
      <c r="A55" s="196">
        <v>53</v>
      </c>
      <c r="B55" s="194" t="s">
        <v>313</v>
      </c>
      <c r="C55" s="199">
        <f>C56+C57+C58+C59+C60+C61+C62</f>
        <v>0</v>
      </c>
      <c r="D55" s="199">
        <f aca="true" t="shared" si="12" ref="D55:Q55">D56+D57+D58+D59+D60+D61+D62</f>
        <v>0</v>
      </c>
      <c r="E55" s="194">
        <f t="shared" si="12"/>
        <v>32</v>
      </c>
      <c r="F55" s="194">
        <f t="shared" si="12"/>
        <v>161.13</v>
      </c>
      <c r="G55" s="194">
        <f t="shared" si="12"/>
        <v>3064.9399999999996</v>
      </c>
      <c r="H55" s="194">
        <f t="shared" si="12"/>
        <v>335.93</v>
      </c>
      <c r="I55" s="194">
        <f t="shared" si="12"/>
        <v>1729.01</v>
      </c>
      <c r="J55" s="194">
        <f t="shared" si="12"/>
        <v>0</v>
      </c>
      <c r="K55" s="194">
        <f t="shared" si="12"/>
        <v>1729.01</v>
      </c>
      <c r="L55" s="195">
        <f t="shared" si="2"/>
        <v>1890.1399999999999</v>
      </c>
      <c r="M55" s="194">
        <f t="shared" si="12"/>
        <v>303.97</v>
      </c>
      <c r="N55" s="194">
        <f t="shared" si="12"/>
        <v>1586.17</v>
      </c>
      <c r="O55" s="194">
        <f t="shared" si="12"/>
        <v>50</v>
      </c>
      <c r="P55" s="194">
        <f t="shared" si="12"/>
        <v>1257.5700000000002</v>
      </c>
      <c r="Q55" s="194">
        <f t="shared" si="12"/>
        <v>278.6</v>
      </c>
      <c r="R55" s="32"/>
    </row>
    <row r="56" spans="1:18" s="176" customFormat="1" ht="18" customHeight="1">
      <c r="A56" s="32">
        <v>54</v>
      </c>
      <c r="B56" s="198" t="s">
        <v>314</v>
      </c>
      <c r="C56" s="199"/>
      <c r="D56" s="199"/>
      <c r="E56" s="199">
        <v>32</v>
      </c>
      <c r="F56" s="199">
        <v>161.13</v>
      </c>
      <c r="G56" s="200"/>
      <c r="H56" s="199"/>
      <c r="I56" s="199"/>
      <c r="J56" s="200"/>
      <c r="K56" s="200"/>
      <c r="L56" s="214">
        <f t="shared" si="2"/>
        <v>161.13</v>
      </c>
      <c r="M56" s="199"/>
      <c r="N56" s="199">
        <f>O56+P56</f>
        <v>161.13</v>
      </c>
      <c r="O56" s="207"/>
      <c r="P56" s="207">
        <v>161.13</v>
      </c>
      <c r="Q56" s="207"/>
      <c r="R56" s="32"/>
    </row>
    <row r="57" spans="1:18" s="176" customFormat="1" ht="18" customHeight="1">
      <c r="A57" s="196">
        <v>55</v>
      </c>
      <c r="B57" s="198" t="s">
        <v>315</v>
      </c>
      <c r="C57" s="199"/>
      <c r="D57" s="199"/>
      <c r="E57" s="199"/>
      <c r="F57" s="199"/>
      <c r="G57" s="200"/>
      <c r="H57" s="199"/>
      <c r="I57" s="199"/>
      <c r="J57" s="200"/>
      <c r="K57" s="200"/>
      <c r="L57" s="195">
        <f t="shared" si="2"/>
        <v>0</v>
      </c>
      <c r="M57" s="199"/>
      <c r="N57" s="194">
        <f>O57+P57</f>
        <v>0</v>
      </c>
      <c r="O57" s="207"/>
      <c r="P57" s="207"/>
      <c r="Q57" s="207"/>
      <c r="R57" s="32"/>
    </row>
    <row r="58" spans="1:18" s="176" customFormat="1" ht="18" customHeight="1">
      <c r="A58" s="32">
        <v>56</v>
      </c>
      <c r="B58" s="198" t="s">
        <v>316</v>
      </c>
      <c r="C58" s="201"/>
      <c r="D58" s="201"/>
      <c r="E58" s="201"/>
      <c r="F58" s="199"/>
      <c r="G58" s="202">
        <v>78.8</v>
      </c>
      <c r="H58" s="201">
        <v>70.92</v>
      </c>
      <c r="I58" s="201">
        <v>7.88</v>
      </c>
      <c r="J58" s="202"/>
      <c r="K58" s="202">
        <v>7.88</v>
      </c>
      <c r="L58" s="214">
        <f t="shared" si="2"/>
        <v>7.88</v>
      </c>
      <c r="M58" s="201">
        <v>7.88</v>
      </c>
      <c r="N58" s="199">
        <f>O58+P58</f>
        <v>0</v>
      </c>
      <c r="O58" s="215"/>
      <c r="P58" s="207"/>
      <c r="Q58" s="207"/>
      <c r="R58" s="32"/>
    </row>
    <row r="59" spans="1:18" s="176" customFormat="1" ht="18" customHeight="1">
      <c r="A59" s="196">
        <v>57</v>
      </c>
      <c r="B59" s="198" t="s">
        <v>317</v>
      </c>
      <c r="C59" s="201"/>
      <c r="D59" s="201"/>
      <c r="E59" s="201"/>
      <c r="F59" s="199"/>
      <c r="G59" s="202">
        <v>931</v>
      </c>
      <c r="H59" s="201"/>
      <c r="I59" s="201">
        <v>931</v>
      </c>
      <c r="J59" s="202"/>
      <c r="K59" s="202">
        <v>931</v>
      </c>
      <c r="L59" s="214">
        <f t="shared" si="2"/>
        <v>931</v>
      </c>
      <c r="M59" s="201">
        <v>124.4</v>
      </c>
      <c r="N59" s="199">
        <f>O59+P59+Q59</f>
        <v>806.6</v>
      </c>
      <c r="O59" s="215"/>
      <c r="P59" s="207">
        <v>528</v>
      </c>
      <c r="Q59" s="207">
        <v>278.6</v>
      </c>
      <c r="R59" s="32"/>
    </row>
    <row r="60" spans="1:18" s="176" customFormat="1" ht="18" customHeight="1">
      <c r="A60" s="32">
        <v>58</v>
      </c>
      <c r="B60" s="198" t="s">
        <v>318</v>
      </c>
      <c r="C60" s="201"/>
      <c r="D60" s="201"/>
      <c r="E60" s="201"/>
      <c r="F60" s="199"/>
      <c r="G60" s="202"/>
      <c r="H60" s="201"/>
      <c r="I60" s="201"/>
      <c r="J60" s="202"/>
      <c r="K60" s="202"/>
      <c r="L60" s="195">
        <f t="shared" si="2"/>
        <v>0</v>
      </c>
      <c r="M60" s="201"/>
      <c r="N60" s="194">
        <f>O60+P60</f>
        <v>0</v>
      </c>
      <c r="O60" s="215"/>
      <c r="P60" s="207"/>
      <c r="Q60" s="207"/>
      <c r="R60" s="32"/>
    </row>
    <row r="61" spans="1:18" s="176" customFormat="1" ht="18" customHeight="1">
      <c r="A61" s="196">
        <v>59</v>
      </c>
      <c r="B61" s="198" t="s">
        <v>319</v>
      </c>
      <c r="C61" s="201"/>
      <c r="D61" s="201"/>
      <c r="E61" s="201"/>
      <c r="F61" s="199"/>
      <c r="G61" s="202">
        <v>2055.14</v>
      </c>
      <c r="H61" s="201">
        <v>265.01</v>
      </c>
      <c r="I61" s="201">
        <v>790.13</v>
      </c>
      <c r="J61" s="202"/>
      <c r="K61" s="202">
        <v>790.13</v>
      </c>
      <c r="L61" s="214">
        <f t="shared" si="2"/>
        <v>790.13</v>
      </c>
      <c r="M61" s="201">
        <v>171.69</v>
      </c>
      <c r="N61" s="199">
        <f>O61+P61</f>
        <v>618.44</v>
      </c>
      <c r="O61" s="215">
        <v>50</v>
      </c>
      <c r="P61" s="207">
        <v>568.44</v>
      </c>
      <c r="Q61" s="207"/>
      <c r="R61" s="32"/>
    </row>
    <row r="62" spans="1:18" s="176" customFormat="1" ht="18" customHeight="1">
      <c r="A62" s="32">
        <v>60</v>
      </c>
      <c r="B62" s="198" t="s">
        <v>320</v>
      </c>
      <c r="C62" s="201"/>
      <c r="D62" s="201"/>
      <c r="E62" s="201"/>
      <c r="F62" s="199"/>
      <c r="G62" s="202"/>
      <c r="H62" s="201"/>
      <c r="I62" s="201"/>
      <c r="J62" s="202"/>
      <c r="K62" s="202"/>
      <c r="L62" s="195">
        <f t="shared" si="2"/>
        <v>0</v>
      </c>
      <c r="M62" s="201"/>
      <c r="N62" s="194">
        <f>O62+P62</f>
        <v>0</v>
      </c>
      <c r="O62" s="215"/>
      <c r="P62" s="207"/>
      <c r="Q62" s="207"/>
      <c r="R62" s="32"/>
    </row>
    <row r="63" spans="1:18" s="177" customFormat="1" ht="17.25" customHeight="1">
      <c r="A63" s="196">
        <v>61</v>
      </c>
      <c r="B63" s="194" t="s">
        <v>321</v>
      </c>
      <c r="C63" s="194">
        <f>C64+C65+C66+C67+C68+C69</f>
        <v>22</v>
      </c>
      <c r="D63" s="194">
        <f aca="true" t="shared" si="13" ref="D63:J63">D64+D65+D66+D67+D68+D69</f>
        <v>0</v>
      </c>
      <c r="E63" s="194">
        <f t="shared" si="13"/>
        <v>36</v>
      </c>
      <c r="F63" s="194">
        <f t="shared" si="13"/>
        <v>560.13</v>
      </c>
      <c r="G63" s="194">
        <f t="shared" si="13"/>
        <v>10084.850000000002</v>
      </c>
      <c r="H63" s="194">
        <f t="shared" si="13"/>
        <v>2630.23</v>
      </c>
      <c r="I63" s="194">
        <f t="shared" si="13"/>
        <v>6919.13</v>
      </c>
      <c r="J63" s="194">
        <f t="shared" si="13"/>
        <v>0</v>
      </c>
      <c r="K63" s="194">
        <f aca="true" t="shared" si="14" ref="K63:Q63">K64+K65+K66+K67+K68+K69</f>
        <v>6919.13</v>
      </c>
      <c r="L63" s="194">
        <f t="shared" si="14"/>
        <v>7479.26</v>
      </c>
      <c r="M63" s="194">
        <f t="shared" si="14"/>
        <v>5269.049999999999</v>
      </c>
      <c r="N63" s="194">
        <f t="shared" si="14"/>
        <v>2210.21</v>
      </c>
      <c r="O63" s="194">
        <f t="shared" si="14"/>
        <v>990.95</v>
      </c>
      <c r="P63" s="194">
        <f t="shared" si="14"/>
        <v>1136.26</v>
      </c>
      <c r="Q63" s="194">
        <f t="shared" si="14"/>
        <v>83</v>
      </c>
      <c r="R63" s="32"/>
    </row>
    <row r="64" spans="1:18" s="176" customFormat="1" ht="17.25" customHeight="1">
      <c r="A64" s="32">
        <v>62</v>
      </c>
      <c r="B64" s="198" t="s">
        <v>322</v>
      </c>
      <c r="C64" s="199">
        <v>19</v>
      </c>
      <c r="D64" s="199"/>
      <c r="E64" s="199">
        <v>32</v>
      </c>
      <c r="F64" s="207">
        <v>490</v>
      </c>
      <c r="G64" s="199">
        <v>552.03</v>
      </c>
      <c r="H64" s="199">
        <v>38.73</v>
      </c>
      <c r="I64" s="199">
        <v>513.3</v>
      </c>
      <c r="J64" s="200"/>
      <c r="K64" s="200">
        <v>513.3</v>
      </c>
      <c r="L64" s="214">
        <f t="shared" si="2"/>
        <v>1003.3</v>
      </c>
      <c r="M64" s="199">
        <v>493.64</v>
      </c>
      <c r="N64" s="199">
        <f>O64+P64+Q64</f>
        <v>509.66</v>
      </c>
      <c r="O64" s="207">
        <v>376.85</v>
      </c>
      <c r="P64" s="207">
        <v>92.54</v>
      </c>
      <c r="Q64" s="207">
        <v>40.27</v>
      </c>
      <c r="R64" s="32"/>
    </row>
    <row r="65" spans="1:18" s="176" customFormat="1" ht="17.25" customHeight="1">
      <c r="A65" s="196">
        <v>63</v>
      </c>
      <c r="B65" s="198" t="s">
        <v>323</v>
      </c>
      <c r="C65" s="199">
        <v>1</v>
      </c>
      <c r="D65" s="199"/>
      <c r="E65" s="199"/>
      <c r="F65" s="199">
        <v>23.72</v>
      </c>
      <c r="G65" s="200">
        <v>36</v>
      </c>
      <c r="H65" s="199"/>
      <c r="I65" s="199">
        <v>36</v>
      </c>
      <c r="J65" s="200"/>
      <c r="K65" s="200">
        <v>36</v>
      </c>
      <c r="L65" s="214">
        <f t="shared" si="2"/>
        <v>59.72</v>
      </c>
      <c r="M65" s="199">
        <v>7</v>
      </c>
      <c r="N65" s="199">
        <f>O65+P65+Q65</f>
        <v>52.72</v>
      </c>
      <c r="O65" s="207">
        <v>18.8</v>
      </c>
      <c r="P65" s="207"/>
      <c r="Q65" s="207">
        <v>33.92</v>
      </c>
      <c r="R65" s="32"/>
    </row>
    <row r="66" spans="1:18" s="176" customFormat="1" ht="17.25" customHeight="1">
      <c r="A66" s="32">
        <v>64</v>
      </c>
      <c r="B66" s="198" t="s">
        <v>324</v>
      </c>
      <c r="C66" s="199">
        <v>2</v>
      </c>
      <c r="D66" s="199"/>
      <c r="E66" s="199">
        <v>4</v>
      </c>
      <c r="F66" s="199">
        <v>46.41</v>
      </c>
      <c r="G66" s="200">
        <v>7606</v>
      </c>
      <c r="H66" s="199">
        <v>2591.5</v>
      </c>
      <c r="I66" s="199">
        <v>4479.01</v>
      </c>
      <c r="J66" s="200"/>
      <c r="K66" s="200">
        <v>4479.01</v>
      </c>
      <c r="L66" s="214">
        <f t="shared" si="2"/>
        <v>4525.42</v>
      </c>
      <c r="M66" s="199">
        <v>3507.29</v>
      </c>
      <c r="N66" s="199">
        <f>O66+P66+Q66</f>
        <v>1018.13</v>
      </c>
      <c r="O66" s="207">
        <v>37.6</v>
      </c>
      <c r="P66" s="207">
        <v>971.72</v>
      </c>
      <c r="Q66" s="207">
        <v>8.81</v>
      </c>
      <c r="R66" s="32"/>
    </row>
    <row r="67" spans="1:18" s="176" customFormat="1" ht="17.25" customHeight="1">
      <c r="A67" s="196">
        <v>65</v>
      </c>
      <c r="B67" s="198" t="s">
        <v>325</v>
      </c>
      <c r="C67" s="199"/>
      <c r="D67" s="199"/>
      <c r="E67" s="199"/>
      <c r="F67" s="199"/>
      <c r="G67" s="200"/>
      <c r="H67" s="199"/>
      <c r="I67" s="199"/>
      <c r="J67" s="200"/>
      <c r="K67" s="200"/>
      <c r="L67" s="195">
        <f t="shared" si="2"/>
        <v>0</v>
      </c>
      <c r="M67" s="199"/>
      <c r="N67" s="194">
        <f>O67+P67</f>
        <v>0</v>
      </c>
      <c r="O67" s="207"/>
      <c r="P67" s="207"/>
      <c r="Q67" s="207"/>
      <c r="R67" s="32"/>
    </row>
    <row r="68" spans="1:18" s="176" customFormat="1" ht="17.25" customHeight="1">
      <c r="A68" s="32">
        <v>66</v>
      </c>
      <c r="B68" s="198" t="s">
        <v>326</v>
      </c>
      <c r="C68" s="199"/>
      <c r="D68" s="199"/>
      <c r="E68" s="199"/>
      <c r="F68" s="199"/>
      <c r="G68" s="200">
        <v>557.7</v>
      </c>
      <c r="H68" s="199"/>
      <c r="I68" s="199">
        <v>557.7</v>
      </c>
      <c r="J68" s="200"/>
      <c r="K68" s="200">
        <v>557.7</v>
      </c>
      <c r="L68" s="214">
        <f t="shared" si="2"/>
        <v>557.7</v>
      </c>
      <c r="M68" s="199"/>
      <c r="N68" s="199">
        <f>O68+P68</f>
        <v>557.7</v>
      </c>
      <c r="O68" s="207">
        <v>557.7</v>
      </c>
      <c r="P68" s="207"/>
      <c r="Q68" s="207"/>
      <c r="R68" s="32"/>
    </row>
    <row r="69" spans="1:18" s="176" customFormat="1" ht="17.25" customHeight="1">
      <c r="A69" s="32"/>
      <c r="B69" s="198" t="s">
        <v>327</v>
      </c>
      <c r="C69" s="199"/>
      <c r="D69" s="199"/>
      <c r="E69" s="199"/>
      <c r="F69" s="199"/>
      <c r="G69" s="200">
        <v>1333.12</v>
      </c>
      <c r="H69" s="199"/>
      <c r="I69" s="199">
        <v>1333.12</v>
      </c>
      <c r="J69" s="200"/>
      <c r="K69" s="200">
        <v>1333.12</v>
      </c>
      <c r="L69" s="214">
        <f t="shared" si="2"/>
        <v>1333.12</v>
      </c>
      <c r="M69" s="199">
        <v>1261.12</v>
      </c>
      <c r="N69" s="199">
        <v>72</v>
      </c>
      <c r="O69" s="207"/>
      <c r="P69" s="207">
        <v>72</v>
      </c>
      <c r="Q69" s="207"/>
      <c r="R69" s="32"/>
    </row>
    <row r="70" spans="1:18" s="177" customFormat="1" ht="17.25" customHeight="1">
      <c r="A70" s="196">
        <v>67</v>
      </c>
      <c r="B70" s="197" t="s">
        <v>328</v>
      </c>
      <c r="C70" s="194">
        <f>C71+C72</f>
        <v>9</v>
      </c>
      <c r="D70" s="194">
        <f aca="true" t="shared" si="15" ref="D70:M70">D71+D72</f>
        <v>0</v>
      </c>
      <c r="E70" s="194">
        <f t="shared" si="15"/>
        <v>1</v>
      </c>
      <c r="F70" s="194">
        <f t="shared" si="15"/>
        <v>177.48000000000002</v>
      </c>
      <c r="G70" s="194">
        <f t="shared" si="15"/>
        <v>1559.65</v>
      </c>
      <c r="H70" s="194">
        <f t="shared" si="15"/>
        <v>36.23</v>
      </c>
      <c r="I70" s="194">
        <f t="shared" si="15"/>
        <v>1527.35</v>
      </c>
      <c r="J70" s="194">
        <f t="shared" si="15"/>
        <v>0</v>
      </c>
      <c r="K70" s="194">
        <f t="shared" si="15"/>
        <v>1527.35</v>
      </c>
      <c r="L70" s="195">
        <f t="shared" si="2"/>
        <v>1704.83</v>
      </c>
      <c r="M70" s="199">
        <f t="shared" si="15"/>
        <v>0</v>
      </c>
      <c r="N70" s="194">
        <f>O70+P70+Q70</f>
        <v>1704.83</v>
      </c>
      <c r="O70" s="194">
        <f>O71+O72</f>
        <v>169.2</v>
      </c>
      <c r="P70" s="194">
        <f>P71+P72</f>
        <v>1437.35</v>
      </c>
      <c r="Q70" s="194">
        <f>Q71+Q72</f>
        <v>98.28</v>
      </c>
      <c r="R70" s="32"/>
    </row>
    <row r="71" spans="1:18" s="176" customFormat="1" ht="17.25" customHeight="1">
      <c r="A71" s="32">
        <v>68</v>
      </c>
      <c r="B71" s="198" t="s">
        <v>329</v>
      </c>
      <c r="C71" s="199">
        <v>4</v>
      </c>
      <c r="D71" s="199"/>
      <c r="E71" s="199">
        <v>1</v>
      </c>
      <c r="F71" s="199">
        <v>82.87</v>
      </c>
      <c r="G71" s="199">
        <v>40</v>
      </c>
      <c r="H71" s="199"/>
      <c r="I71" s="199">
        <v>40</v>
      </c>
      <c r="J71" s="199"/>
      <c r="K71" s="199">
        <v>40</v>
      </c>
      <c r="L71" s="214">
        <f t="shared" si="2"/>
        <v>122.87</v>
      </c>
      <c r="M71" s="199"/>
      <c r="N71" s="199">
        <f>O71+P71+Q71</f>
        <v>122.87</v>
      </c>
      <c r="O71" s="207">
        <v>75.2</v>
      </c>
      <c r="P71" s="207"/>
      <c r="Q71" s="207">
        <v>47.67</v>
      </c>
      <c r="R71" s="32"/>
    </row>
    <row r="72" spans="1:18" s="176" customFormat="1" ht="17.25" customHeight="1">
      <c r="A72" s="196">
        <v>69</v>
      </c>
      <c r="B72" s="198" t="s">
        <v>330</v>
      </c>
      <c r="C72" s="199">
        <v>5</v>
      </c>
      <c r="D72" s="199"/>
      <c r="E72" s="199"/>
      <c r="F72" s="199">
        <v>94.61</v>
      </c>
      <c r="G72" s="199">
        <v>1519.65</v>
      </c>
      <c r="H72" s="199">
        <v>36.23</v>
      </c>
      <c r="I72" s="199">
        <v>1487.35</v>
      </c>
      <c r="J72" s="199"/>
      <c r="K72" s="199">
        <v>1487.35</v>
      </c>
      <c r="L72" s="214">
        <f t="shared" si="2"/>
        <v>1581.9599999999998</v>
      </c>
      <c r="M72" s="199"/>
      <c r="N72" s="199">
        <f>O72+P72+Q72</f>
        <v>1581.9599999999998</v>
      </c>
      <c r="O72" s="207">
        <v>94</v>
      </c>
      <c r="P72" s="207">
        <v>1437.35</v>
      </c>
      <c r="Q72" s="207">
        <v>50.61</v>
      </c>
      <c r="R72" s="32"/>
    </row>
    <row r="73" spans="1:18" s="176" customFormat="1" ht="17.25" customHeight="1">
      <c r="A73" s="32">
        <v>70</v>
      </c>
      <c r="B73" s="194" t="s">
        <v>331</v>
      </c>
      <c r="C73" s="199">
        <f>C74+C75+C76</f>
        <v>0</v>
      </c>
      <c r="D73" s="199">
        <f aca="true" t="shared" si="16" ref="D73:Q73">D74+D75+D76</f>
        <v>0</v>
      </c>
      <c r="E73" s="199">
        <f t="shared" si="16"/>
        <v>0</v>
      </c>
      <c r="F73" s="194">
        <f t="shared" si="16"/>
        <v>0</v>
      </c>
      <c r="G73" s="194">
        <f t="shared" si="16"/>
        <v>2853.39</v>
      </c>
      <c r="H73" s="194">
        <f t="shared" si="16"/>
        <v>1954.7</v>
      </c>
      <c r="I73" s="194">
        <f t="shared" si="16"/>
        <v>898.69</v>
      </c>
      <c r="J73" s="194">
        <f t="shared" si="16"/>
        <v>0</v>
      </c>
      <c r="K73" s="194">
        <f t="shared" si="16"/>
        <v>898.69</v>
      </c>
      <c r="L73" s="195">
        <f t="shared" si="2"/>
        <v>898.69</v>
      </c>
      <c r="M73" s="194">
        <f t="shared" si="16"/>
        <v>841.89</v>
      </c>
      <c r="N73" s="194">
        <f t="shared" si="16"/>
        <v>56.8</v>
      </c>
      <c r="O73" s="194">
        <f t="shared" si="16"/>
        <v>0</v>
      </c>
      <c r="P73" s="194">
        <f t="shared" si="16"/>
        <v>28.8</v>
      </c>
      <c r="Q73" s="194">
        <f t="shared" si="16"/>
        <v>28</v>
      </c>
      <c r="R73" s="32"/>
    </row>
    <row r="74" spans="1:18" s="176" customFormat="1" ht="17.25" customHeight="1">
      <c r="A74" s="196">
        <v>71</v>
      </c>
      <c r="B74" s="198" t="s">
        <v>332</v>
      </c>
      <c r="C74" s="199"/>
      <c r="D74" s="199"/>
      <c r="E74" s="199"/>
      <c r="F74" s="199"/>
      <c r="G74" s="199">
        <v>8</v>
      </c>
      <c r="H74" s="199"/>
      <c r="I74" s="199">
        <v>8</v>
      </c>
      <c r="J74" s="199"/>
      <c r="K74" s="199">
        <v>8</v>
      </c>
      <c r="L74" s="195">
        <f aca="true" t="shared" si="17" ref="L74:L83">F74+K74</f>
        <v>8</v>
      </c>
      <c r="M74" s="199"/>
      <c r="N74" s="194">
        <v>8</v>
      </c>
      <c r="O74" s="207"/>
      <c r="P74" s="207"/>
      <c r="Q74" s="207">
        <v>8</v>
      </c>
      <c r="R74" s="32"/>
    </row>
    <row r="75" spans="1:18" s="176" customFormat="1" ht="17.25" customHeight="1">
      <c r="A75" s="32">
        <v>72</v>
      </c>
      <c r="B75" s="198" t="s">
        <v>333</v>
      </c>
      <c r="C75" s="199"/>
      <c r="D75" s="199"/>
      <c r="E75" s="199"/>
      <c r="F75" s="199"/>
      <c r="G75" s="199"/>
      <c r="H75" s="199"/>
      <c r="I75" s="199"/>
      <c r="J75" s="199"/>
      <c r="K75" s="199"/>
      <c r="L75" s="195">
        <f t="shared" si="17"/>
        <v>0</v>
      </c>
      <c r="M75" s="199"/>
      <c r="N75" s="194">
        <f aca="true" t="shared" si="18" ref="N74:N83">O75+P75</f>
        <v>0</v>
      </c>
      <c r="O75" s="207"/>
      <c r="P75" s="207"/>
      <c r="Q75" s="207"/>
      <c r="R75" s="32"/>
    </row>
    <row r="76" spans="1:18" s="176" customFormat="1" ht="17.25" customHeight="1">
      <c r="A76" s="196">
        <v>73</v>
      </c>
      <c r="B76" s="198" t="s">
        <v>334</v>
      </c>
      <c r="C76" s="199"/>
      <c r="D76" s="199"/>
      <c r="E76" s="199"/>
      <c r="F76" s="199"/>
      <c r="G76" s="199">
        <v>2845.39</v>
      </c>
      <c r="H76" s="199">
        <v>1954.7</v>
      </c>
      <c r="I76" s="199">
        <v>890.69</v>
      </c>
      <c r="J76" s="199"/>
      <c r="K76" s="199">
        <v>890.69</v>
      </c>
      <c r="L76" s="214">
        <f t="shared" si="17"/>
        <v>890.69</v>
      </c>
      <c r="M76" s="199">
        <v>841.89</v>
      </c>
      <c r="N76" s="199">
        <f>O76+P76+Q76</f>
        <v>48.8</v>
      </c>
      <c r="O76" s="207"/>
      <c r="P76" s="207">
        <v>28.8</v>
      </c>
      <c r="Q76" s="207">
        <v>20</v>
      </c>
      <c r="R76" s="32"/>
    </row>
    <row r="77" spans="1:18" s="176" customFormat="1" ht="17.25" customHeight="1">
      <c r="A77" s="32">
        <v>74</v>
      </c>
      <c r="B77" s="194" t="s">
        <v>335</v>
      </c>
      <c r="C77" s="199">
        <f>C78+C79</f>
        <v>0</v>
      </c>
      <c r="D77" s="199">
        <f>D78+D79</f>
        <v>0</v>
      </c>
      <c r="E77" s="194">
        <f>E78+E79</f>
        <v>6</v>
      </c>
      <c r="F77" s="194">
        <f>F78+F79</f>
        <v>19.52</v>
      </c>
      <c r="G77" s="194">
        <f aca="true" t="shared" si="19" ref="G77:Q77">G78+G79</f>
        <v>1530.24</v>
      </c>
      <c r="H77" s="194">
        <f t="shared" si="19"/>
        <v>0</v>
      </c>
      <c r="I77" s="194">
        <f t="shared" si="19"/>
        <v>1530.24</v>
      </c>
      <c r="J77" s="194">
        <f t="shared" si="19"/>
        <v>0</v>
      </c>
      <c r="K77" s="194">
        <f t="shared" si="19"/>
        <v>1530.24</v>
      </c>
      <c r="L77" s="194">
        <f t="shared" si="19"/>
        <v>1549.76</v>
      </c>
      <c r="M77" s="194">
        <f t="shared" si="19"/>
        <v>770.92</v>
      </c>
      <c r="N77" s="194">
        <f t="shared" si="19"/>
        <v>778.84</v>
      </c>
      <c r="O77" s="194">
        <f t="shared" si="19"/>
        <v>26.72</v>
      </c>
      <c r="P77" s="194">
        <f t="shared" si="19"/>
        <v>732.62</v>
      </c>
      <c r="Q77" s="194">
        <f t="shared" si="19"/>
        <v>19.5</v>
      </c>
      <c r="R77" s="32"/>
    </row>
    <row r="78" spans="1:18" s="176" customFormat="1" ht="17.25" customHeight="1">
      <c r="A78" s="196">
        <v>75</v>
      </c>
      <c r="B78" s="199" t="s">
        <v>336</v>
      </c>
      <c r="C78" s="199"/>
      <c r="D78" s="199"/>
      <c r="E78" s="199"/>
      <c r="F78" s="199"/>
      <c r="G78" s="199"/>
      <c r="H78" s="199"/>
      <c r="I78" s="199"/>
      <c r="J78" s="199"/>
      <c r="K78" s="199"/>
      <c r="L78" s="195">
        <f t="shared" si="17"/>
        <v>0</v>
      </c>
      <c r="M78" s="199"/>
      <c r="N78" s="194">
        <f t="shared" si="18"/>
        <v>0</v>
      </c>
      <c r="O78" s="207"/>
      <c r="P78" s="207"/>
      <c r="Q78" s="207"/>
      <c r="R78" s="32"/>
    </row>
    <row r="79" spans="1:18" s="176" customFormat="1" ht="17.25" customHeight="1">
      <c r="A79" s="32">
        <v>76</v>
      </c>
      <c r="B79" s="198" t="s">
        <v>337</v>
      </c>
      <c r="C79" s="199"/>
      <c r="D79" s="199"/>
      <c r="E79" s="199">
        <v>6</v>
      </c>
      <c r="F79" s="199">
        <v>19.52</v>
      </c>
      <c r="G79" s="199">
        <v>1530.24</v>
      </c>
      <c r="H79" s="199"/>
      <c r="I79" s="199">
        <v>1530.24</v>
      </c>
      <c r="J79" s="199"/>
      <c r="K79" s="199">
        <v>1530.24</v>
      </c>
      <c r="L79" s="214">
        <f t="shared" si="17"/>
        <v>1549.76</v>
      </c>
      <c r="M79" s="199">
        <v>770.92</v>
      </c>
      <c r="N79" s="199">
        <f>O79+P79+Q79</f>
        <v>778.84</v>
      </c>
      <c r="O79" s="207">
        <v>26.72</v>
      </c>
      <c r="P79" s="207">
        <v>732.62</v>
      </c>
      <c r="Q79" s="207">
        <v>19.5</v>
      </c>
      <c r="R79" s="32"/>
    </row>
    <row r="80" spans="1:18" s="176" customFormat="1" ht="17.25" customHeight="1">
      <c r="A80" s="196">
        <v>77</v>
      </c>
      <c r="B80" s="194" t="s">
        <v>338</v>
      </c>
      <c r="C80" s="199">
        <f>C81+C82</f>
        <v>0</v>
      </c>
      <c r="D80" s="199">
        <f>D81+D82</f>
        <v>0</v>
      </c>
      <c r="E80" s="199">
        <f>E81+E82</f>
        <v>0</v>
      </c>
      <c r="F80" s="199">
        <f>F81+F82</f>
        <v>0</v>
      </c>
      <c r="G80" s="194">
        <f>G81+G82</f>
        <v>0</v>
      </c>
      <c r="H80" s="194">
        <f aca="true" t="shared" si="20" ref="H80:P80">H81+H82</f>
        <v>0</v>
      </c>
      <c r="I80" s="194">
        <f t="shared" si="20"/>
        <v>0</v>
      </c>
      <c r="J80" s="194">
        <f t="shared" si="20"/>
        <v>0</v>
      </c>
      <c r="K80" s="194"/>
      <c r="L80" s="195"/>
      <c r="M80" s="194">
        <f t="shared" si="20"/>
        <v>0</v>
      </c>
      <c r="N80" s="194">
        <f t="shared" si="18"/>
        <v>0</v>
      </c>
      <c r="O80" s="199"/>
      <c r="P80" s="199">
        <f t="shared" si="20"/>
        <v>0</v>
      </c>
      <c r="Q80" s="199"/>
      <c r="R80" s="32"/>
    </row>
    <row r="81" spans="1:18" s="176" customFormat="1" ht="17.25" customHeight="1">
      <c r="A81" s="32">
        <v>78</v>
      </c>
      <c r="B81" s="199" t="s">
        <v>339</v>
      </c>
      <c r="C81" s="199"/>
      <c r="D81" s="199"/>
      <c r="E81" s="199"/>
      <c r="F81" s="199"/>
      <c r="G81" s="199"/>
      <c r="H81" s="199"/>
      <c r="I81" s="199"/>
      <c r="J81" s="199"/>
      <c r="K81" s="199"/>
      <c r="L81" s="195">
        <f t="shared" si="17"/>
        <v>0</v>
      </c>
      <c r="M81" s="199"/>
      <c r="N81" s="194">
        <f t="shared" si="18"/>
        <v>0</v>
      </c>
      <c r="O81" s="207"/>
      <c r="P81" s="207"/>
      <c r="Q81" s="207"/>
      <c r="R81" s="32"/>
    </row>
    <row r="82" spans="1:18" s="176" customFormat="1" ht="17.25" customHeight="1">
      <c r="A82" s="196">
        <v>79</v>
      </c>
      <c r="B82" s="198" t="s">
        <v>340</v>
      </c>
      <c r="C82" s="199"/>
      <c r="D82" s="199"/>
      <c r="E82" s="199"/>
      <c r="F82" s="199"/>
      <c r="G82" s="199"/>
      <c r="H82" s="199"/>
      <c r="I82" s="199"/>
      <c r="J82" s="199"/>
      <c r="K82" s="199"/>
      <c r="L82" s="214">
        <f t="shared" si="17"/>
        <v>0</v>
      </c>
      <c r="M82" s="199"/>
      <c r="N82" s="194">
        <f t="shared" si="18"/>
        <v>0</v>
      </c>
      <c r="O82" s="207"/>
      <c r="P82" s="207"/>
      <c r="Q82" s="207"/>
      <c r="R82" s="32"/>
    </row>
    <row r="83" spans="1:18" s="176" customFormat="1" ht="17.25" customHeight="1">
      <c r="A83" s="32">
        <v>80</v>
      </c>
      <c r="B83" s="197" t="s">
        <v>341</v>
      </c>
      <c r="C83" s="199"/>
      <c r="D83" s="199"/>
      <c r="E83" s="199"/>
      <c r="F83" s="199"/>
      <c r="G83" s="194">
        <v>300</v>
      </c>
      <c r="H83" s="194"/>
      <c r="I83" s="194">
        <v>300</v>
      </c>
      <c r="J83" s="194"/>
      <c r="K83" s="194">
        <v>300</v>
      </c>
      <c r="L83" s="195">
        <f t="shared" si="17"/>
        <v>300</v>
      </c>
      <c r="M83" s="199"/>
      <c r="N83" s="194">
        <f t="shared" si="18"/>
        <v>300</v>
      </c>
      <c r="O83" s="207"/>
      <c r="P83" s="219">
        <v>300</v>
      </c>
      <c r="Q83" s="207"/>
      <c r="R83" s="32"/>
    </row>
    <row r="85" s="176" customFormat="1" ht="12"/>
    <row r="86" s="176" customFormat="1" ht="12"/>
    <row r="87" s="176" customFormat="1" ht="12"/>
    <row r="88" s="176" customFormat="1" ht="12"/>
    <row r="89" s="176" customFormat="1" ht="12"/>
    <row r="90" s="176" customFormat="1" ht="12"/>
    <row r="91" s="176" customFormat="1" ht="12"/>
    <row r="92" s="176" customFormat="1" ht="12"/>
    <row r="93" s="176" customFormat="1" ht="12"/>
    <row r="94" s="176" customFormat="1" ht="12"/>
    <row r="95" s="176" customFormat="1" ht="12"/>
    <row r="96" s="176" customFormat="1" ht="12"/>
    <row r="97" s="176" customFormat="1" ht="12"/>
    <row r="98" s="176" customFormat="1" ht="12"/>
  </sheetData>
  <sheetProtection/>
  <mergeCells count="20">
    <mergeCell ref="A1:R1"/>
    <mergeCell ref="A2:B2"/>
    <mergeCell ref="P2:R2"/>
    <mergeCell ref="C3:E3"/>
    <mergeCell ref="H3:I3"/>
    <mergeCell ref="M3:Q3"/>
    <mergeCell ref="C4:D4"/>
    <mergeCell ref="N4:Q4"/>
    <mergeCell ref="A6:B6"/>
    <mergeCell ref="E4:E5"/>
    <mergeCell ref="F3:F5"/>
    <mergeCell ref="G3:G5"/>
    <mergeCell ref="H4:H5"/>
    <mergeCell ref="I4:I5"/>
    <mergeCell ref="J3:J5"/>
    <mergeCell ref="K3:K5"/>
    <mergeCell ref="L3:L5"/>
    <mergeCell ref="M4:M5"/>
    <mergeCell ref="R3:R5"/>
    <mergeCell ref="A3:B5"/>
  </mergeCells>
  <printOptions/>
  <pageMargins left="0.55" right="0.2" top="0.54" bottom="0.59" header="0.36" footer="0"/>
  <pageSetup fitToHeight="0" fitToWidth="1" horizontalDpi="600" verticalDpi="600" orientation="landscape" paperSize="9" scale="83"/>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X182"/>
  <sheetViews>
    <sheetView showZeros="0" workbookViewId="0" topLeftCell="A73">
      <selection activeCell="E26" sqref="E26:T26"/>
    </sheetView>
  </sheetViews>
  <sheetFormatPr defaultColWidth="9.00390625" defaultRowHeight="14.25"/>
  <cols>
    <col min="1" max="1" width="26.50390625" style="135" customWidth="1"/>
    <col min="2" max="2" width="4.50390625" style="135" customWidth="1"/>
    <col min="3" max="3" width="4.25390625" style="135" customWidth="1"/>
    <col min="4" max="4" width="4.125" style="135" customWidth="1"/>
    <col min="5" max="5" width="3.875" style="135" customWidth="1"/>
    <col min="6" max="6" width="8.625" style="135" customWidth="1"/>
    <col min="7" max="7" width="8.75390625" style="135" customWidth="1"/>
    <col min="8" max="8" width="7.625" style="135" customWidth="1"/>
    <col min="9" max="11" width="8.625" style="136" customWidth="1"/>
    <col min="12" max="12" width="6.25390625" style="136" customWidth="1"/>
    <col min="13" max="13" width="6.75390625" style="136" customWidth="1"/>
    <col min="14" max="14" width="4.75390625" style="136" customWidth="1"/>
    <col min="15" max="15" width="8.00390625" style="136" customWidth="1"/>
    <col min="16" max="16" width="7.375" style="135" customWidth="1"/>
    <col min="17" max="17" width="8.75390625" style="136" customWidth="1"/>
    <col min="18" max="18" width="7.75390625" style="135" customWidth="1"/>
    <col min="19" max="19" width="8.125" style="135" customWidth="1"/>
    <col min="20" max="20" width="9.375" style="135" customWidth="1"/>
    <col min="21" max="21" width="6.875" style="135" customWidth="1"/>
    <col min="22" max="252" width="9.00390625" style="135" customWidth="1"/>
  </cols>
  <sheetData>
    <row r="1" spans="1:21" ht="29.25" customHeight="1">
      <c r="A1" s="137" t="s">
        <v>342</v>
      </c>
      <c r="B1" s="137"/>
      <c r="C1" s="137"/>
      <c r="D1" s="137"/>
      <c r="E1" s="137"/>
      <c r="F1" s="137"/>
      <c r="G1" s="137"/>
      <c r="H1" s="137"/>
      <c r="I1" s="137"/>
      <c r="J1" s="137"/>
      <c r="K1" s="137"/>
      <c r="L1" s="137"/>
      <c r="M1" s="137"/>
      <c r="N1" s="137"/>
      <c r="O1" s="137"/>
      <c r="P1" s="137"/>
      <c r="Q1" s="137"/>
      <c r="R1" s="137"/>
      <c r="S1" s="137"/>
      <c r="T1" s="137"/>
      <c r="U1" s="137"/>
    </row>
    <row r="2" spans="1:21" ht="18" customHeight="1">
      <c r="A2" s="138" t="s">
        <v>43</v>
      </c>
      <c r="B2" s="138"/>
      <c r="C2" s="138"/>
      <c r="D2" s="138"/>
      <c r="E2" s="138"/>
      <c r="F2" s="138"/>
      <c r="G2" s="138"/>
      <c r="H2" s="138"/>
      <c r="I2" s="138"/>
      <c r="J2" s="138"/>
      <c r="K2" s="138"/>
      <c r="L2" s="138"/>
      <c r="M2" s="138"/>
      <c r="N2" s="138"/>
      <c r="O2" s="138"/>
      <c r="P2" s="138"/>
      <c r="Q2" s="138"/>
      <c r="R2" s="138"/>
      <c r="S2" s="138"/>
      <c r="T2" s="138"/>
      <c r="U2" s="162" t="s">
        <v>343</v>
      </c>
    </row>
    <row r="3" spans="1:21" s="133" customFormat="1" ht="17.25" customHeight="1">
      <c r="A3" s="139" t="s">
        <v>242</v>
      </c>
      <c r="B3" s="139" t="s">
        <v>344</v>
      </c>
      <c r="C3" s="139"/>
      <c r="D3" s="139"/>
      <c r="E3" s="139"/>
      <c r="F3" s="139" t="s">
        <v>345</v>
      </c>
      <c r="G3" s="139" t="s">
        <v>346</v>
      </c>
      <c r="H3" s="139"/>
      <c r="I3" s="139"/>
      <c r="J3" s="139"/>
      <c r="K3" s="139"/>
      <c r="L3" s="139"/>
      <c r="M3" s="139"/>
      <c r="N3" s="139"/>
      <c r="O3" s="139"/>
      <c r="P3" s="139" t="s">
        <v>136</v>
      </c>
      <c r="Q3" s="139"/>
      <c r="R3" s="139"/>
      <c r="S3" s="139"/>
      <c r="T3" s="139"/>
      <c r="U3" s="139" t="s">
        <v>251</v>
      </c>
    </row>
    <row r="4" spans="1:21" s="133" customFormat="1" ht="19.5" customHeight="1">
      <c r="A4" s="139"/>
      <c r="B4" s="139" t="s">
        <v>347</v>
      </c>
      <c r="C4" s="139" t="s">
        <v>348</v>
      </c>
      <c r="D4" s="139" t="s">
        <v>259</v>
      </c>
      <c r="E4" s="139" t="s">
        <v>253</v>
      </c>
      <c r="F4" s="139"/>
      <c r="G4" s="139" t="s">
        <v>349</v>
      </c>
      <c r="H4" s="139" t="s">
        <v>350</v>
      </c>
      <c r="I4" s="139" t="s">
        <v>351</v>
      </c>
      <c r="J4" s="139"/>
      <c r="K4" s="139"/>
      <c r="L4" s="139"/>
      <c r="M4" s="139"/>
      <c r="N4" s="139"/>
      <c r="O4" s="139"/>
      <c r="P4" s="139" t="s">
        <v>256</v>
      </c>
      <c r="Q4" s="139" t="s">
        <v>352</v>
      </c>
      <c r="R4" s="139"/>
      <c r="S4" s="139"/>
      <c r="T4" s="139"/>
      <c r="U4" s="139"/>
    </row>
    <row r="5" spans="1:21" s="133" customFormat="1" ht="53.25" customHeight="1">
      <c r="A5" s="139"/>
      <c r="B5" s="139"/>
      <c r="C5" s="139"/>
      <c r="D5" s="139"/>
      <c r="E5" s="139"/>
      <c r="F5" s="139"/>
      <c r="G5" s="139"/>
      <c r="H5" s="139"/>
      <c r="I5" s="139" t="s">
        <v>260</v>
      </c>
      <c r="J5" s="139" t="s">
        <v>353</v>
      </c>
      <c r="K5" s="139" t="s">
        <v>354</v>
      </c>
      <c r="L5" s="139" t="s">
        <v>355</v>
      </c>
      <c r="M5" s="139" t="s">
        <v>356</v>
      </c>
      <c r="N5" s="139" t="s">
        <v>357</v>
      </c>
      <c r="O5" s="139" t="s">
        <v>358</v>
      </c>
      <c r="P5" s="139"/>
      <c r="Q5" s="139" t="s">
        <v>261</v>
      </c>
      <c r="R5" s="155" t="s">
        <v>262</v>
      </c>
      <c r="S5" s="155" t="s">
        <v>263</v>
      </c>
      <c r="T5" s="155" t="s">
        <v>260</v>
      </c>
      <c r="U5" s="139"/>
    </row>
    <row r="6" spans="1:24" s="134" customFormat="1" ht="15.75" customHeight="1">
      <c r="A6" s="140" t="s">
        <v>88</v>
      </c>
      <c r="B6" s="141">
        <f>B7+B9+B10+B12+B15+B19+B21+B23</f>
        <v>77</v>
      </c>
      <c r="C6" s="141">
        <f aca="true" t="shared" si="0" ref="C6:T6">C7+C9+C10+C12+C15+C19+C21+C23</f>
        <v>5</v>
      </c>
      <c r="D6" s="141">
        <f t="shared" si="0"/>
        <v>0</v>
      </c>
      <c r="E6" s="141">
        <f t="shared" si="0"/>
        <v>13</v>
      </c>
      <c r="F6" s="142">
        <f t="shared" si="0"/>
        <v>20768687</v>
      </c>
      <c r="G6" s="141">
        <f t="shared" si="0"/>
        <v>15768369</v>
      </c>
      <c r="H6" s="141">
        <f t="shared" si="0"/>
        <v>2362948</v>
      </c>
      <c r="I6" s="141">
        <f t="shared" si="0"/>
        <v>2637370</v>
      </c>
      <c r="J6" s="141">
        <f t="shared" si="0"/>
        <v>268900</v>
      </c>
      <c r="K6" s="158">
        <f t="shared" si="0"/>
        <v>597600</v>
      </c>
      <c r="L6" s="158">
        <f t="shared" si="0"/>
        <v>83000</v>
      </c>
      <c r="M6" s="158">
        <f t="shared" si="0"/>
        <v>214400</v>
      </c>
      <c r="N6" s="141">
        <f t="shared" si="0"/>
        <v>0</v>
      </c>
      <c r="O6" s="141">
        <f t="shared" si="0"/>
        <v>1473470</v>
      </c>
      <c r="P6" s="141">
        <f t="shared" si="0"/>
        <v>0</v>
      </c>
      <c r="Q6" s="163">
        <f t="shared" si="0"/>
        <v>16178000</v>
      </c>
      <c r="R6" s="141">
        <f t="shared" si="0"/>
        <v>0</v>
      </c>
      <c r="S6" s="141">
        <f t="shared" si="0"/>
        <v>4590687</v>
      </c>
      <c r="T6" s="141">
        <f t="shared" si="0"/>
        <v>20768687</v>
      </c>
      <c r="U6" s="164"/>
      <c r="V6" s="165"/>
      <c r="W6" s="165"/>
      <c r="X6" s="165"/>
    </row>
    <row r="7" spans="1:21" s="133" customFormat="1" ht="15.75" customHeight="1">
      <c r="A7" s="143" t="s">
        <v>359</v>
      </c>
      <c r="B7" s="144">
        <v>3</v>
      </c>
      <c r="C7" s="144">
        <f aca="true" t="shared" si="1" ref="C7:H7">C8</f>
        <v>0</v>
      </c>
      <c r="D7" s="144">
        <f t="shared" si="1"/>
        <v>0</v>
      </c>
      <c r="E7" s="144">
        <f t="shared" si="1"/>
        <v>0</v>
      </c>
      <c r="F7" s="145">
        <f>G7+H7+I7</f>
        <v>777906</v>
      </c>
      <c r="G7" s="144">
        <f t="shared" si="1"/>
        <v>611826</v>
      </c>
      <c r="H7" s="144">
        <f t="shared" si="1"/>
        <v>87720</v>
      </c>
      <c r="I7" s="151">
        <f>J7+K7+L7+M7+N7+O7</f>
        <v>78360</v>
      </c>
      <c r="J7" s="144">
        <f aca="true" t="shared" si="2" ref="J7:S7">J8</f>
        <v>0</v>
      </c>
      <c r="K7" s="144">
        <f t="shared" si="2"/>
        <v>23400</v>
      </c>
      <c r="L7" s="144">
        <f t="shared" si="2"/>
        <v>0</v>
      </c>
      <c r="M7" s="144">
        <f t="shared" si="2"/>
        <v>0</v>
      </c>
      <c r="N7" s="144">
        <f t="shared" si="2"/>
        <v>0</v>
      </c>
      <c r="O7" s="151">
        <f t="shared" si="2"/>
        <v>54960</v>
      </c>
      <c r="P7" s="144">
        <f t="shared" si="2"/>
        <v>0</v>
      </c>
      <c r="Q7" s="151">
        <f t="shared" si="2"/>
        <v>570000</v>
      </c>
      <c r="R7" s="144">
        <f t="shared" si="2"/>
        <v>0</v>
      </c>
      <c r="S7" s="144">
        <f t="shared" si="2"/>
        <v>207906</v>
      </c>
      <c r="T7" s="144">
        <f>S7+R7+Q7</f>
        <v>777906</v>
      </c>
      <c r="U7" s="166"/>
    </row>
    <row r="8" spans="1:21" s="133" customFormat="1" ht="15.75" customHeight="1">
      <c r="A8" s="143" t="s">
        <v>360</v>
      </c>
      <c r="B8" s="144">
        <v>3</v>
      </c>
      <c r="C8" s="144"/>
      <c r="D8" s="144"/>
      <c r="E8" s="146"/>
      <c r="F8" s="145">
        <f aca="true" t="shared" si="3" ref="F8:F13">G8+H8+I8</f>
        <v>777906</v>
      </c>
      <c r="G8" s="145">
        <v>611826</v>
      </c>
      <c r="H8" s="145">
        <v>87720</v>
      </c>
      <c r="I8" s="151">
        <f>J8+K8+L8+M8+N8+O8</f>
        <v>78360</v>
      </c>
      <c r="J8" s="139"/>
      <c r="K8" s="139">
        <v>23400</v>
      </c>
      <c r="L8" s="139"/>
      <c r="M8" s="139"/>
      <c r="N8" s="139"/>
      <c r="O8" s="139">
        <v>54960</v>
      </c>
      <c r="P8" s="145"/>
      <c r="Q8" s="139">
        <v>570000</v>
      </c>
      <c r="R8" s="155"/>
      <c r="S8" s="154">
        <f>F8-Q8-R8</f>
        <v>207906</v>
      </c>
      <c r="T8" s="155">
        <f>S8+R8+Q8</f>
        <v>777906</v>
      </c>
      <c r="U8" s="139"/>
    </row>
    <row r="9" spans="1:21" s="133" customFormat="1" ht="15.75" customHeight="1">
      <c r="A9" s="143" t="s">
        <v>361</v>
      </c>
      <c r="B9" s="144"/>
      <c r="C9" s="144"/>
      <c r="D9" s="144"/>
      <c r="E9" s="146"/>
      <c r="F9" s="145"/>
      <c r="G9" s="145"/>
      <c r="H9" s="145"/>
      <c r="I9" s="139"/>
      <c r="J9" s="139"/>
      <c r="K9" s="139"/>
      <c r="L9" s="139"/>
      <c r="M9" s="139"/>
      <c r="N9" s="139"/>
      <c r="O9" s="139"/>
      <c r="P9" s="145"/>
      <c r="Q9" s="139"/>
      <c r="R9" s="155"/>
      <c r="S9" s="155"/>
      <c r="T9" s="155"/>
      <c r="U9" s="139"/>
    </row>
    <row r="10" spans="1:21" s="133" customFormat="1" ht="15.75" customHeight="1">
      <c r="A10" s="143" t="s">
        <v>362</v>
      </c>
      <c r="B10" s="144">
        <f>B11</f>
        <v>63</v>
      </c>
      <c r="C10" s="144">
        <f aca="true" t="shared" si="4" ref="C10:T11">C11</f>
        <v>0</v>
      </c>
      <c r="D10" s="144">
        <f t="shared" si="4"/>
        <v>0</v>
      </c>
      <c r="E10" s="144">
        <f t="shared" si="4"/>
        <v>9</v>
      </c>
      <c r="F10" s="144">
        <f t="shared" si="4"/>
        <v>16106114</v>
      </c>
      <c r="G10" s="144">
        <f t="shared" si="4"/>
        <v>12203108</v>
      </c>
      <c r="H10" s="147">
        <f t="shared" si="4"/>
        <v>1832556</v>
      </c>
      <c r="I10" s="144">
        <f t="shared" si="4"/>
        <v>2070450</v>
      </c>
      <c r="J10" s="144">
        <f t="shared" si="4"/>
        <v>268900</v>
      </c>
      <c r="K10" s="144">
        <f t="shared" si="4"/>
        <v>453600</v>
      </c>
      <c r="L10" s="144">
        <f t="shared" si="4"/>
        <v>0</v>
      </c>
      <c r="M10" s="144">
        <f t="shared" si="4"/>
        <v>214400</v>
      </c>
      <c r="N10" s="144">
        <f t="shared" si="4"/>
        <v>0</v>
      </c>
      <c r="O10" s="144">
        <f t="shared" si="4"/>
        <v>1133550</v>
      </c>
      <c r="P10" s="144">
        <f t="shared" si="4"/>
        <v>0</v>
      </c>
      <c r="Q10" s="151">
        <f t="shared" si="4"/>
        <v>12578000</v>
      </c>
      <c r="R10" s="144">
        <f t="shared" si="4"/>
        <v>0</v>
      </c>
      <c r="S10" s="144">
        <f t="shared" si="4"/>
        <v>3528114</v>
      </c>
      <c r="T10" s="144">
        <f t="shared" si="4"/>
        <v>16106114</v>
      </c>
      <c r="U10" s="139"/>
    </row>
    <row r="11" spans="1:21" s="133" customFormat="1" ht="15.75" customHeight="1">
      <c r="A11" s="143" t="s">
        <v>360</v>
      </c>
      <c r="B11" s="144">
        <v>63</v>
      </c>
      <c r="C11" s="144"/>
      <c r="D11" s="144"/>
      <c r="E11" s="148">
        <v>9</v>
      </c>
      <c r="F11" s="145">
        <f t="shared" si="3"/>
        <v>16106114</v>
      </c>
      <c r="G11" s="149">
        <v>12203108</v>
      </c>
      <c r="H11" s="150">
        <v>1832556</v>
      </c>
      <c r="I11" s="139">
        <f>J11+K11+M11+N11+O11</f>
        <v>2070450</v>
      </c>
      <c r="J11" s="144">
        <v>268900</v>
      </c>
      <c r="K11" s="159">
        <v>453600</v>
      </c>
      <c r="L11" s="144">
        <f t="shared" si="4"/>
        <v>0</v>
      </c>
      <c r="M11" s="144">
        <v>214400</v>
      </c>
      <c r="N11" s="139"/>
      <c r="O11" s="139">
        <v>1133550</v>
      </c>
      <c r="P11" s="155"/>
      <c r="Q11" s="139">
        <v>12578000</v>
      </c>
      <c r="R11" s="155"/>
      <c r="S11" s="154">
        <f>F11-Q11-R11</f>
        <v>3528114</v>
      </c>
      <c r="T11" s="155">
        <f>S11+R11+Q11</f>
        <v>16106114</v>
      </c>
      <c r="U11" s="139"/>
    </row>
    <row r="12" spans="1:21" s="133" customFormat="1" ht="15.75" customHeight="1">
      <c r="A12" s="143" t="s">
        <v>363</v>
      </c>
      <c r="B12" s="144">
        <f>B13+B14</f>
        <v>0</v>
      </c>
      <c r="C12" s="144">
        <f aca="true" t="shared" si="5" ref="C12:S12">C13+C14</f>
        <v>5</v>
      </c>
      <c r="D12" s="144">
        <f t="shared" si="5"/>
        <v>0</v>
      </c>
      <c r="E12" s="144">
        <f t="shared" si="5"/>
        <v>3</v>
      </c>
      <c r="F12" s="145">
        <f t="shared" si="3"/>
        <v>1022680</v>
      </c>
      <c r="G12" s="144">
        <f t="shared" si="5"/>
        <v>766276</v>
      </c>
      <c r="H12" s="151">
        <f t="shared" si="5"/>
        <v>135404</v>
      </c>
      <c r="I12" s="139">
        <f aca="true" t="shared" si="6" ref="I12:I22">J12+K12+M12+N12+O12</f>
        <v>121000</v>
      </c>
      <c r="J12" s="144">
        <f t="shared" si="5"/>
        <v>0</v>
      </c>
      <c r="K12" s="144">
        <f t="shared" si="5"/>
        <v>36000</v>
      </c>
      <c r="L12" s="144">
        <f t="shared" si="5"/>
        <v>0</v>
      </c>
      <c r="M12" s="144">
        <f t="shared" si="5"/>
        <v>0</v>
      </c>
      <c r="N12" s="144">
        <f t="shared" si="5"/>
        <v>0</v>
      </c>
      <c r="O12" s="144">
        <f t="shared" si="5"/>
        <v>85000</v>
      </c>
      <c r="P12" s="144">
        <f t="shared" si="5"/>
        <v>0</v>
      </c>
      <c r="Q12" s="151">
        <f t="shared" si="5"/>
        <v>940000</v>
      </c>
      <c r="R12" s="144">
        <f t="shared" si="5"/>
        <v>0</v>
      </c>
      <c r="S12" s="144">
        <f t="shared" si="5"/>
        <v>82680</v>
      </c>
      <c r="T12" s="155">
        <f aca="true" t="shared" si="7" ref="T12:T22">S12+R12+Q12</f>
        <v>1022680</v>
      </c>
      <c r="U12" s="155"/>
    </row>
    <row r="13" spans="1:21" s="133" customFormat="1" ht="15.75" customHeight="1">
      <c r="A13" s="143" t="s">
        <v>364</v>
      </c>
      <c r="B13" s="144"/>
      <c r="C13" s="144">
        <v>5</v>
      </c>
      <c r="D13" s="144"/>
      <c r="E13" s="146">
        <v>3</v>
      </c>
      <c r="F13" s="145">
        <f t="shared" si="3"/>
        <v>1022680</v>
      </c>
      <c r="G13" s="149">
        <v>766276</v>
      </c>
      <c r="H13" s="149">
        <v>135404</v>
      </c>
      <c r="I13" s="139">
        <f t="shared" si="6"/>
        <v>121000</v>
      </c>
      <c r="J13" s="139"/>
      <c r="K13" s="139">
        <v>36000</v>
      </c>
      <c r="L13" s="139"/>
      <c r="M13" s="139"/>
      <c r="N13" s="139"/>
      <c r="O13" s="139">
        <v>85000</v>
      </c>
      <c r="P13" s="155"/>
      <c r="Q13" s="139">
        <v>940000</v>
      </c>
      <c r="R13" s="155"/>
      <c r="S13" s="154">
        <f>F13-Q13-R13</f>
        <v>82680</v>
      </c>
      <c r="T13" s="155">
        <f t="shared" si="7"/>
        <v>1022680</v>
      </c>
      <c r="U13" s="155"/>
    </row>
    <row r="14" spans="1:21" s="133" customFormat="1" ht="15.75" customHeight="1">
      <c r="A14" s="143" t="s">
        <v>365</v>
      </c>
      <c r="B14" s="144"/>
      <c r="C14" s="144"/>
      <c r="D14" s="144"/>
      <c r="E14" s="152"/>
      <c r="F14" s="149"/>
      <c r="G14" s="149"/>
      <c r="H14" s="149"/>
      <c r="I14" s="139">
        <f t="shared" si="6"/>
        <v>0</v>
      </c>
      <c r="J14" s="139"/>
      <c r="K14" s="139"/>
      <c r="L14" s="139"/>
      <c r="M14" s="139"/>
      <c r="N14" s="139"/>
      <c r="O14" s="139"/>
      <c r="P14" s="155"/>
      <c r="Q14" s="139"/>
      <c r="R14" s="155"/>
      <c r="S14" s="155"/>
      <c r="T14" s="155">
        <f t="shared" si="7"/>
        <v>0</v>
      </c>
      <c r="U14" s="155"/>
    </row>
    <row r="15" spans="1:21" s="133" customFormat="1" ht="15.75" customHeight="1">
      <c r="A15" s="143" t="s">
        <v>366</v>
      </c>
      <c r="B15" s="144">
        <f>B16</f>
        <v>1</v>
      </c>
      <c r="C15" s="144">
        <f>C16</f>
        <v>0</v>
      </c>
      <c r="D15" s="144">
        <f>D16</f>
        <v>0</v>
      </c>
      <c r="E15" s="144">
        <f>E16</f>
        <v>1</v>
      </c>
      <c r="F15" s="145">
        <f aca="true" t="shared" si="8" ref="F15:F20">G15+H15+I15</f>
        <v>305829</v>
      </c>
      <c r="G15" s="144">
        <f>G16</f>
        <v>248733</v>
      </c>
      <c r="H15" s="144">
        <f aca="true" t="shared" si="9" ref="H15:S15">H16</f>
        <v>30496</v>
      </c>
      <c r="I15" s="151">
        <f t="shared" si="9"/>
        <v>26600</v>
      </c>
      <c r="J15" s="144">
        <f t="shared" si="9"/>
        <v>0</v>
      </c>
      <c r="K15" s="144">
        <f t="shared" si="9"/>
        <v>7800</v>
      </c>
      <c r="L15" s="144">
        <f t="shared" si="9"/>
        <v>0</v>
      </c>
      <c r="M15" s="144">
        <f t="shared" si="9"/>
        <v>0</v>
      </c>
      <c r="N15" s="144">
        <f t="shared" si="9"/>
        <v>0</v>
      </c>
      <c r="O15" s="144">
        <f t="shared" si="9"/>
        <v>18800</v>
      </c>
      <c r="P15" s="144">
        <f t="shared" si="9"/>
        <v>0</v>
      </c>
      <c r="Q15" s="151">
        <f t="shared" si="9"/>
        <v>190000</v>
      </c>
      <c r="R15" s="144">
        <f t="shared" si="9"/>
        <v>0</v>
      </c>
      <c r="S15" s="144">
        <f t="shared" si="9"/>
        <v>115829</v>
      </c>
      <c r="T15" s="155">
        <f t="shared" si="7"/>
        <v>305829</v>
      </c>
      <c r="U15" s="155"/>
    </row>
    <row r="16" spans="1:21" s="133" customFormat="1" ht="15.75" customHeight="1">
      <c r="A16" s="143" t="s">
        <v>367</v>
      </c>
      <c r="B16" s="144">
        <v>1</v>
      </c>
      <c r="C16" s="144"/>
      <c r="D16" s="144"/>
      <c r="E16" s="152">
        <v>1</v>
      </c>
      <c r="F16" s="145">
        <f t="shared" si="8"/>
        <v>305829</v>
      </c>
      <c r="G16" s="149">
        <v>248733</v>
      </c>
      <c r="H16" s="149">
        <v>30496</v>
      </c>
      <c r="I16" s="139">
        <f t="shared" si="6"/>
        <v>26600</v>
      </c>
      <c r="J16" s="139"/>
      <c r="K16" s="139">
        <v>7800</v>
      </c>
      <c r="L16" s="139"/>
      <c r="M16" s="139"/>
      <c r="N16" s="139"/>
      <c r="O16" s="139">
        <v>18800</v>
      </c>
      <c r="P16" s="155"/>
      <c r="Q16" s="139">
        <v>190000</v>
      </c>
      <c r="R16" s="155"/>
      <c r="S16" s="154">
        <f>F15-Q16-R16</f>
        <v>115829</v>
      </c>
      <c r="T16" s="155">
        <f t="shared" si="7"/>
        <v>305829</v>
      </c>
      <c r="U16" s="155"/>
    </row>
    <row r="17" spans="1:21" s="133" customFormat="1" ht="15.75" customHeight="1">
      <c r="A17" s="140" t="s">
        <v>368</v>
      </c>
      <c r="B17" s="141"/>
      <c r="C17" s="141"/>
      <c r="D17" s="141"/>
      <c r="E17" s="152"/>
      <c r="F17" s="149"/>
      <c r="G17" s="149"/>
      <c r="H17" s="149"/>
      <c r="I17" s="139">
        <f t="shared" si="6"/>
        <v>0</v>
      </c>
      <c r="J17" s="139"/>
      <c r="K17" s="139"/>
      <c r="L17" s="139"/>
      <c r="M17" s="139"/>
      <c r="N17" s="139"/>
      <c r="O17" s="139"/>
      <c r="P17" s="155"/>
      <c r="Q17" s="139"/>
      <c r="R17" s="155"/>
      <c r="S17" s="155"/>
      <c r="T17" s="155">
        <f t="shared" si="7"/>
        <v>0</v>
      </c>
      <c r="U17" s="155"/>
    </row>
    <row r="18" spans="1:21" s="133" customFormat="1" ht="15.75" customHeight="1">
      <c r="A18" s="143" t="s">
        <v>369</v>
      </c>
      <c r="B18" s="144"/>
      <c r="C18" s="144"/>
      <c r="D18" s="144"/>
      <c r="E18" s="152"/>
      <c r="F18" s="149"/>
      <c r="G18" s="149"/>
      <c r="H18" s="149"/>
      <c r="I18" s="139">
        <f t="shared" si="6"/>
        <v>0</v>
      </c>
      <c r="J18" s="139"/>
      <c r="K18" s="139"/>
      <c r="L18" s="139"/>
      <c r="M18" s="139"/>
      <c r="N18" s="139"/>
      <c r="O18" s="139"/>
      <c r="P18" s="155"/>
      <c r="Q18" s="139"/>
      <c r="R18" s="155"/>
      <c r="S18" s="155"/>
      <c r="T18" s="155">
        <f t="shared" si="7"/>
        <v>0</v>
      </c>
      <c r="U18" s="155"/>
    </row>
    <row r="19" spans="1:21" s="133" customFormat="1" ht="15.75" customHeight="1">
      <c r="A19" s="143" t="s">
        <v>370</v>
      </c>
      <c r="B19" s="144">
        <f>B20</f>
        <v>7</v>
      </c>
      <c r="C19" s="144">
        <f aca="true" t="shared" si="10" ref="C19:S19">C20</f>
        <v>0</v>
      </c>
      <c r="D19" s="144">
        <f t="shared" si="10"/>
        <v>0</v>
      </c>
      <c r="E19" s="144">
        <f t="shared" si="10"/>
        <v>0</v>
      </c>
      <c r="F19" s="153">
        <f t="shared" si="10"/>
        <v>1830851</v>
      </c>
      <c r="G19" s="144">
        <f t="shared" si="10"/>
        <v>1370199</v>
      </c>
      <c r="H19" s="144">
        <f t="shared" si="10"/>
        <v>196132</v>
      </c>
      <c r="I19" s="139">
        <f>J19+K19+M19+N19+O19+L19</f>
        <v>264520</v>
      </c>
      <c r="J19" s="144">
        <f t="shared" si="10"/>
        <v>0</v>
      </c>
      <c r="K19" s="144">
        <f t="shared" si="10"/>
        <v>54600</v>
      </c>
      <c r="L19" s="160">
        <f t="shared" si="10"/>
        <v>83000</v>
      </c>
      <c r="M19" s="144">
        <f t="shared" si="10"/>
        <v>0</v>
      </c>
      <c r="N19" s="144">
        <f t="shared" si="10"/>
        <v>0</v>
      </c>
      <c r="O19" s="144">
        <f t="shared" si="10"/>
        <v>126920</v>
      </c>
      <c r="P19" s="144">
        <f t="shared" si="10"/>
        <v>0</v>
      </c>
      <c r="Q19" s="151">
        <f t="shared" si="10"/>
        <v>1330000</v>
      </c>
      <c r="R19" s="144">
        <f t="shared" si="10"/>
        <v>0</v>
      </c>
      <c r="S19" s="144">
        <f t="shared" si="10"/>
        <v>500851</v>
      </c>
      <c r="T19" s="155">
        <f t="shared" si="7"/>
        <v>1830851</v>
      </c>
      <c r="U19" s="155"/>
    </row>
    <row r="20" spans="1:21" s="133" customFormat="1" ht="15.75" customHeight="1">
      <c r="A20" s="143" t="s">
        <v>371</v>
      </c>
      <c r="B20" s="144">
        <v>7</v>
      </c>
      <c r="C20" s="144"/>
      <c r="D20" s="144"/>
      <c r="E20" s="154"/>
      <c r="F20" s="145">
        <f t="shared" si="8"/>
        <v>1830851</v>
      </c>
      <c r="G20" s="155">
        <v>1370199</v>
      </c>
      <c r="H20" s="155">
        <v>196132</v>
      </c>
      <c r="I20" s="139">
        <f>J20+K20+M20+N20+O20+L20</f>
        <v>264520</v>
      </c>
      <c r="J20" s="139"/>
      <c r="K20" s="139">
        <v>54600</v>
      </c>
      <c r="L20" s="139">
        <v>83000</v>
      </c>
      <c r="M20" s="139"/>
      <c r="N20" s="139"/>
      <c r="O20" s="139">
        <v>126920</v>
      </c>
      <c r="P20" s="155"/>
      <c r="Q20" s="139">
        <v>1330000</v>
      </c>
      <c r="R20" s="155"/>
      <c r="S20" s="154">
        <f>F19-Q20-R20</f>
        <v>500851</v>
      </c>
      <c r="T20" s="155">
        <f t="shared" si="7"/>
        <v>1830851</v>
      </c>
      <c r="U20" s="155"/>
    </row>
    <row r="21" spans="1:21" s="133" customFormat="1" ht="15.75" customHeight="1">
      <c r="A21" s="143" t="s">
        <v>372</v>
      </c>
      <c r="B21" s="144">
        <f>B22</f>
        <v>3</v>
      </c>
      <c r="C21" s="144">
        <f aca="true" t="shared" si="11" ref="C21:T21">C22</f>
        <v>0</v>
      </c>
      <c r="D21" s="144">
        <f t="shared" si="11"/>
        <v>0</v>
      </c>
      <c r="E21" s="144">
        <f t="shared" si="11"/>
        <v>0</v>
      </c>
      <c r="F21" s="144">
        <f t="shared" si="11"/>
        <v>725307</v>
      </c>
      <c r="G21" s="144">
        <f t="shared" si="11"/>
        <v>568227</v>
      </c>
      <c r="H21" s="144">
        <f t="shared" si="11"/>
        <v>80640</v>
      </c>
      <c r="I21" s="139">
        <f t="shared" si="6"/>
        <v>76440</v>
      </c>
      <c r="J21" s="144">
        <f t="shared" si="11"/>
        <v>0</v>
      </c>
      <c r="K21" s="144">
        <f t="shared" si="11"/>
        <v>22200</v>
      </c>
      <c r="L21" s="144">
        <f t="shared" si="11"/>
        <v>0</v>
      </c>
      <c r="M21" s="144">
        <f t="shared" si="11"/>
        <v>0</v>
      </c>
      <c r="N21" s="144">
        <f t="shared" si="11"/>
        <v>0</v>
      </c>
      <c r="O21" s="144">
        <f t="shared" si="11"/>
        <v>54240</v>
      </c>
      <c r="P21" s="144">
        <f t="shared" si="11"/>
        <v>0</v>
      </c>
      <c r="Q21" s="151">
        <f t="shared" si="11"/>
        <v>570000</v>
      </c>
      <c r="R21" s="144">
        <f t="shared" si="11"/>
        <v>0</v>
      </c>
      <c r="S21" s="144">
        <f t="shared" si="11"/>
        <v>155307</v>
      </c>
      <c r="T21" s="144">
        <f t="shared" si="11"/>
        <v>725307</v>
      </c>
      <c r="U21" s="155"/>
    </row>
    <row r="22" spans="1:21" s="133" customFormat="1" ht="15.75" customHeight="1">
      <c r="A22" s="143" t="s">
        <v>367</v>
      </c>
      <c r="B22" s="144">
        <v>3</v>
      </c>
      <c r="C22" s="144"/>
      <c r="D22" s="144"/>
      <c r="E22" s="152"/>
      <c r="F22" s="145">
        <f>G22+H22+I22</f>
        <v>725307</v>
      </c>
      <c r="G22" s="149">
        <v>568227</v>
      </c>
      <c r="H22" s="139">
        <v>80640</v>
      </c>
      <c r="I22" s="139">
        <f t="shared" si="6"/>
        <v>76440</v>
      </c>
      <c r="J22" s="139"/>
      <c r="K22" s="139">
        <v>22200</v>
      </c>
      <c r="L22" s="139"/>
      <c r="M22" s="139"/>
      <c r="N22" s="139"/>
      <c r="O22" s="139">
        <v>54240</v>
      </c>
      <c r="P22" s="155"/>
      <c r="Q22" s="139">
        <v>570000</v>
      </c>
      <c r="R22" s="155"/>
      <c r="S22" s="154">
        <f>F21-Q22-R22</f>
        <v>155307</v>
      </c>
      <c r="T22" s="155">
        <f t="shared" si="7"/>
        <v>725307</v>
      </c>
      <c r="U22" s="155"/>
    </row>
    <row r="23" spans="1:21" s="133" customFormat="1" ht="15.75" customHeight="1">
      <c r="A23" s="143" t="s">
        <v>373</v>
      </c>
      <c r="B23" s="144"/>
      <c r="C23" s="144"/>
      <c r="D23" s="144"/>
      <c r="E23" s="152"/>
      <c r="F23" s="149"/>
      <c r="G23" s="149"/>
      <c r="H23" s="149"/>
      <c r="I23" s="139"/>
      <c r="J23" s="139"/>
      <c r="K23" s="139"/>
      <c r="L23" s="139"/>
      <c r="M23" s="139"/>
      <c r="N23" s="139"/>
      <c r="O23" s="139"/>
      <c r="P23" s="155"/>
      <c r="Q23" s="139"/>
      <c r="R23" s="155"/>
      <c r="S23" s="155"/>
      <c r="T23" s="155"/>
      <c r="U23" s="155"/>
    </row>
    <row r="24" spans="1:21" s="133" customFormat="1" ht="15.75" customHeight="1">
      <c r="A24" s="140" t="s">
        <v>89</v>
      </c>
      <c r="B24" s="141">
        <f>B25+B26</f>
        <v>0</v>
      </c>
      <c r="C24" s="141">
        <f aca="true" t="shared" si="12" ref="C24:T24">C25+C26</f>
        <v>0</v>
      </c>
      <c r="D24" s="141">
        <f t="shared" si="12"/>
        <v>0</v>
      </c>
      <c r="E24" s="141">
        <f t="shared" si="12"/>
        <v>16</v>
      </c>
      <c r="F24" s="141">
        <f t="shared" si="12"/>
        <v>908096</v>
      </c>
      <c r="G24" s="141">
        <f t="shared" si="12"/>
        <v>907616</v>
      </c>
      <c r="H24" s="141">
        <f t="shared" si="12"/>
        <v>0</v>
      </c>
      <c r="I24" s="161">
        <f t="shared" si="12"/>
        <v>480</v>
      </c>
      <c r="J24" s="141">
        <f t="shared" si="12"/>
        <v>0</v>
      </c>
      <c r="K24" s="141">
        <f t="shared" si="12"/>
        <v>0</v>
      </c>
      <c r="L24" s="141">
        <f t="shared" si="12"/>
        <v>0</v>
      </c>
      <c r="M24" s="141">
        <f t="shared" si="12"/>
        <v>0</v>
      </c>
      <c r="N24" s="141">
        <f t="shared" si="12"/>
        <v>0</v>
      </c>
      <c r="O24" s="141">
        <f t="shared" si="12"/>
        <v>480</v>
      </c>
      <c r="P24" s="141">
        <f t="shared" si="12"/>
        <v>0</v>
      </c>
      <c r="Q24" s="141">
        <f t="shared" si="12"/>
        <v>0</v>
      </c>
      <c r="R24" s="141">
        <f t="shared" si="12"/>
        <v>0</v>
      </c>
      <c r="S24" s="141">
        <f t="shared" si="12"/>
        <v>908096</v>
      </c>
      <c r="T24" s="141">
        <f t="shared" si="12"/>
        <v>908096</v>
      </c>
      <c r="U24" s="155"/>
    </row>
    <row r="25" spans="1:21" s="133" customFormat="1" ht="15.75" customHeight="1">
      <c r="A25" s="143" t="s">
        <v>374</v>
      </c>
      <c r="B25" s="144"/>
      <c r="C25" s="144"/>
      <c r="D25" s="144"/>
      <c r="E25" s="152"/>
      <c r="F25" s="149"/>
      <c r="G25" s="149"/>
      <c r="H25" s="149"/>
      <c r="I25" s="139"/>
      <c r="J25" s="139"/>
      <c r="K25" s="139"/>
      <c r="L25" s="139"/>
      <c r="M25" s="139"/>
      <c r="N25" s="139"/>
      <c r="O25" s="139"/>
      <c r="P25" s="155"/>
      <c r="Q25" s="139"/>
      <c r="R25" s="155"/>
      <c r="S25" s="155"/>
      <c r="T25" s="155"/>
      <c r="U25" s="155"/>
    </row>
    <row r="26" spans="1:21" s="133" customFormat="1" ht="15.75" customHeight="1">
      <c r="A26" s="143" t="s">
        <v>375</v>
      </c>
      <c r="B26" s="144"/>
      <c r="C26" s="144"/>
      <c r="D26" s="144"/>
      <c r="E26" s="144">
        <f>E27</f>
        <v>16</v>
      </c>
      <c r="F26" s="144">
        <f aca="true" t="shared" si="13" ref="F26:T26">F27</f>
        <v>908096</v>
      </c>
      <c r="G26" s="144">
        <f t="shared" si="13"/>
        <v>907616</v>
      </c>
      <c r="H26" s="144">
        <f t="shared" si="13"/>
        <v>0</v>
      </c>
      <c r="I26" s="144">
        <f t="shared" si="13"/>
        <v>480</v>
      </c>
      <c r="J26" s="144">
        <f t="shared" si="13"/>
        <v>0</v>
      </c>
      <c r="K26" s="144">
        <f t="shared" si="13"/>
        <v>0</v>
      </c>
      <c r="L26" s="144">
        <f t="shared" si="13"/>
        <v>0</v>
      </c>
      <c r="M26" s="144">
        <f t="shared" si="13"/>
        <v>0</v>
      </c>
      <c r="N26" s="144">
        <f t="shared" si="13"/>
        <v>0</v>
      </c>
      <c r="O26" s="144">
        <f t="shared" si="13"/>
        <v>480</v>
      </c>
      <c r="P26" s="144">
        <f t="shared" si="13"/>
        <v>0</v>
      </c>
      <c r="Q26" s="144">
        <f t="shared" si="13"/>
        <v>0</v>
      </c>
      <c r="R26" s="144">
        <f t="shared" si="13"/>
        <v>0</v>
      </c>
      <c r="S26" s="144">
        <f t="shared" si="13"/>
        <v>908096</v>
      </c>
      <c r="T26" s="144">
        <f t="shared" si="13"/>
        <v>908096</v>
      </c>
      <c r="U26" s="145"/>
    </row>
    <row r="27" spans="1:21" s="133" customFormat="1" ht="15.75" customHeight="1">
      <c r="A27" s="143" t="s">
        <v>376</v>
      </c>
      <c r="B27" s="144"/>
      <c r="C27" s="144"/>
      <c r="D27" s="144"/>
      <c r="E27" s="146">
        <v>16</v>
      </c>
      <c r="F27" s="145">
        <f>F28</f>
        <v>908096</v>
      </c>
      <c r="G27" s="145">
        <f aca="true" t="shared" si="14" ref="G27:T27">G28</f>
        <v>907616</v>
      </c>
      <c r="H27" s="145">
        <f t="shared" si="14"/>
        <v>0</v>
      </c>
      <c r="I27" s="139">
        <f t="shared" si="14"/>
        <v>480</v>
      </c>
      <c r="J27" s="145">
        <f t="shared" si="14"/>
        <v>0</v>
      </c>
      <c r="K27" s="145">
        <f t="shared" si="14"/>
        <v>0</v>
      </c>
      <c r="L27" s="145">
        <f t="shared" si="14"/>
        <v>0</v>
      </c>
      <c r="M27" s="145">
        <f t="shared" si="14"/>
        <v>0</v>
      </c>
      <c r="N27" s="145">
        <f t="shared" si="14"/>
        <v>0</v>
      </c>
      <c r="O27" s="139">
        <f t="shared" si="14"/>
        <v>480</v>
      </c>
      <c r="P27" s="145">
        <f t="shared" si="14"/>
        <v>0</v>
      </c>
      <c r="Q27" s="145">
        <f t="shared" si="14"/>
        <v>0</v>
      </c>
      <c r="R27" s="145">
        <f t="shared" si="14"/>
        <v>0</v>
      </c>
      <c r="S27" s="145">
        <f t="shared" si="14"/>
        <v>908096</v>
      </c>
      <c r="T27" s="145">
        <f t="shared" si="14"/>
        <v>908096</v>
      </c>
      <c r="U27" s="145"/>
    </row>
    <row r="28" spans="1:21" s="133" customFormat="1" ht="15.75" customHeight="1">
      <c r="A28" s="143" t="s">
        <v>377</v>
      </c>
      <c r="B28" s="144"/>
      <c r="C28" s="144"/>
      <c r="D28" s="144"/>
      <c r="E28" s="146">
        <v>16</v>
      </c>
      <c r="F28" s="145">
        <f>G28+H28+I28</f>
        <v>908096</v>
      </c>
      <c r="G28" s="145">
        <v>907616</v>
      </c>
      <c r="H28" s="145"/>
      <c r="I28" s="139">
        <v>480</v>
      </c>
      <c r="J28" s="139"/>
      <c r="K28" s="139"/>
      <c r="L28" s="139"/>
      <c r="M28" s="139"/>
      <c r="N28" s="139"/>
      <c r="O28" s="139">
        <v>480</v>
      </c>
      <c r="P28" s="145"/>
      <c r="Q28" s="139"/>
      <c r="R28" s="155"/>
      <c r="S28" s="155">
        <v>908096</v>
      </c>
      <c r="T28" s="144">
        <v>908096</v>
      </c>
      <c r="U28" s="145"/>
    </row>
    <row r="29" spans="1:21" s="133" customFormat="1" ht="15.75" customHeight="1">
      <c r="A29" s="140" t="s">
        <v>90</v>
      </c>
      <c r="B29" s="141"/>
      <c r="C29" s="141"/>
      <c r="D29" s="141"/>
      <c r="E29" s="146"/>
      <c r="F29" s="145"/>
      <c r="G29" s="145"/>
      <c r="H29" s="145"/>
      <c r="I29" s="139"/>
      <c r="J29" s="139"/>
      <c r="K29" s="139"/>
      <c r="L29" s="139"/>
      <c r="M29" s="139"/>
      <c r="N29" s="139"/>
      <c r="O29" s="139"/>
      <c r="P29" s="155"/>
      <c r="Q29" s="139"/>
      <c r="R29" s="155"/>
      <c r="S29" s="155"/>
      <c r="T29" s="155"/>
      <c r="U29" s="139"/>
    </row>
    <row r="30" spans="1:21" s="133" customFormat="1" ht="15.75" customHeight="1">
      <c r="A30" s="143" t="s">
        <v>378</v>
      </c>
      <c r="B30" s="144"/>
      <c r="C30" s="144"/>
      <c r="D30" s="144"/>
      <c r="E30" s="146"/>
      <c r="F30" s="145"/>
      <c r="G30" s="145"/>
      <c r="H30" s="145"/>
      <c r="I30" s="139"/>
      <c r="J30" s="139"/>
      <c r="K30" s="139"/>
      <c r="L30" s="139"/>
      <c r="M30" s="139"/>
      <c r="N30" s="139"/>
      <c r="O30" s="139"/>
      <c r="P30" s="145"/>
      <c r="Q30" s="139"/>
      <c r="R30" s="155"/>
      <c r="S30" s="155"/>
      <c r="T30" s="155"/>
      <c r="U30" s="155"/>
    </row>
    <row r="31" spans="1:21" s="133" customFormat="1" ht="15.75" customHeight="1">
      <c r="A31" s="143" t="s">
        <v>379</v>
      </c>
      <c r="B31" s="144"/>
      <c r="C31" s="144"/>
      <c r="D31" s="144"/>
      <c r="E31" s="154"/>
      <c r="F31" s="155"/>
      <c r="G31" s="155"/>
      <c r="H31" s="155"/>
      <c r="I31" s="139"/>
      <c r="J31" s="139"/>
      <c r="K31" s="139"/>
      <c r="L31" s="139"/>
      <c r="M31" s="139"/>
      <c r="N31" s="139"/>
      <c r="O31" s="139"/>
      <c r="P31" s="155"/>
      <c r="Q31" s="139"/>
      <c r="R31" s="155"/>
      <c r="S31" s="155"/>
      <c r="T31" s="167"/>
      <c r="U31" s="155"/>
    </row>
    <row r="32" spans="1:21" s="133" customFormat="1" ht="15.75" customHeight="1">
      <c r="A32" s="143" t="s">
        <v>380</v>
      </c>
      <c r="B32" s="144"/>
      <c r="C32" s="144"/>
      <c r="D32" s="144"/>
      <c r="E32" s="154"/>
      <c r="F32" s="155"/>
      <c r="G32" s="155"/>
      <c r="H32" s="155"/>
      <c r="I32" s="139"/>
      <c r="J32" s="139"/>
      <c r="K32" s="139"/>
      <c r="L32" s="139"/>
      <c r="M32" s="139"/>
      <c r="N32" s="139"/>
      <c r="O32" s="139"/>
      <c r="P32" s="155"/>
      <c r="Q32" s="139"/>
      <c r="R32" s="155"/>
      <c r="S32" s="155"/>
      <c r="T32" s="155"/>
      <c r="U32" s="155"/>
    </row>
    <row r="33" spans="1:21" s="133" customFormat="1" ht="15.75" customHeight="1">
      <c r="A33" s="143" t="s">
        <v>381</v>
      </c>
      <c r="B33" s="144"/>
      <c r="C33" s="144"/>
      <c r="D33" s="144"/>
      <c r="E33" s="154"/>
      <c r="F33" s="155"/>
      <c r="G33" s="155"/>
      <c r="H33" s="155"/>
      <c r="I33" s="139"/>
      <c r="J33" s="139"/>
      <c r="K33" s="139"/>
      <c r="L33" s="139"/>
      <c r="M33" s="139"/>
      <c r="N33" s="139"/>
      <c r="O33" s="139"/>
      <c r="P33" s="155"/>
      <c r="Q33" s="139"/>
      <c r="R33" s="155"/>
      <c r="S33" s="155"/>
      <c r="T33" s="167"/>
      <c r="U33" s="155"/>
    </row>
    <row r="34" spans="1:21" s="133" customFormat="1" ht="15.75" customHeight="1">
      <c r="A34" s="140" t="s">
        <v>91</v>
      </c>
      <c r="B34" s="141"/>
      <c r="C34" s="141"/>
      <c r="D34" s="141"/>
      <c r="E34" s="154"/>
      <c r="F34" s="155"/>
      <c r="G34" s="155"/>
      <c r="H34" s="155"/>
      <c r="I34" s="139"/>
      <c r="J34" s="139"/>
      <c r="K34" s="139"/>
      <c r="L34" s="139"/>
      <c r="M34" s="139"/>
      <c r="N34" s="139"/>
      <c r="O34" s="139"/>
      <c r="P34" s="155"/>
      <c r="Q34" s="139"/>
      <c r="R34" s="155"/>
      <c r="S34" s="155"/>
      <c r="T34" s="167"/>
      <c r="U34" s="155"/>
    </row>
    <row r="35" spans="1:21" s="133" customFormat="1" ht="15.75" customHeight="1">
      <c r="A35" s="143" t="s">
        <v>382</v>
      </c>
      <c r="B35" s="144"/>
      <c r="C35" s="144"/>
      <c r="D35" s="144"/>
      <c r="E35" s="154"/>
      <c r="F35" s="155"/>
      <c r="G35" s="155"/>
      <c r="H35" s="155"/>
      <c r="I35" s="139"/>
      <c r="J35" s="139"/>
      <c r="K35" s="139"/>
      <c r="L35" s="139"/>
      <c r="M35" s="139"/>
      <c r="N35" s="139"/>
      <c r="O35" s="139"/>
      <c r="P35" s="155"/>
      <c r="Q35" s="139"/>
      <c r="R35" s="155"/>
      <c r="S35" s="155"/>
      <c r="T35" s="167"/>
      <c r="U35" s="155"/>
    </row>
    <row r="36" spans="1:21" s="133" customFormat="1" ht="15.75" customHeight="1">
      <c r="A36" s="143" t="s">
        <v>383</v>
      </c>
      <c r="B36" s="144"/>
      <c r="C36" s="144"/>
      <c r="D36" s="144"/>
      <c r="E36" s="146"/>
      <c r="F36" s="145"/>
      <c r="G36" s="145"/>
      <c r="H36" s="145"/>
      <c r="I36" s="139"/>
      <c r="J36" s="139"/>
      <c r="K36" s="139"/>
      <c r="L36" s="139"/>
      <c r="M36" s="139"/>
      <c r="N36" s="139"/>
      <c r="O36" s="139"/>
      <c r="P36" s="145"/>
      <c r="Q36" s="139"/>
      <c r="R36" s="155"/>
      <c r="S36" s="155"/>
      <c r="T36" s="155"/>
      <c r="U36" s="155"/>
    </row>
    <row r="37" spans="1:21" s="133" customFormat="1" ht="15.75" customHeight="1">
      <c r="A37" s="140" t="s">
        <v>92</v>
      </c>
      <c r="B37" s="141">
        <f>B38+B40</f>
        <v>0</v>
      </c>
      <c r="C37" s="141">
        <f aca="true" t="shared" si="15" ref="C37:T37">C38+C40</f>
        <v>4</v>
      </c>
      <c r="D37" s="141">
        <f t="shared" si="15"/>
        <v>0</v>
      </c>
      <c r="E37" s="141">
        <f t="shared" si="15"/>
        <v>0</v>
      </c>
      <c r="F37" s="141">
        <f t="shared" si="15"/>
        <v>818217</v>
      </c>
      <c r="G37" s="141">
        <f t="shared" si="15"/>
        <v>602937</v>
      </c>
      <c r="H37" s="141">
        <f t="shared" si="15"/>
        <v>118480</v>
      </c>
      <c r="I37" s="141">
        <f t="shared" si="15"/>
        <v>96800</v>
      </c>
      <c r="J37" s="141">
        <f t="shared" si="15"/>
        <v>0</v>
      </c>
      <c r="K37" s="141">
        <f t="shared" si="15"/>
        <v>28800</v>
      </c>
      <c r="L37" s="141">
        <f t="shared" si="15"/>
        <v>0</v>
      </c>
      <c r="M37" s="141">
        <f t="shared" si="15"/>
        <v>0</v>
      </c>
      <c r="N37" s="141">
        <f t="shared" si="15"/>
        <v>0</v>
      </c>
      <c r="O37" s="141">
        <f t="shared" si="15"/>
        <v>68000</v>
      </c>
      <c r="P37" s="141">
        <f t="shared" si="15"/>
        <v>0</v>
      </c>
      <c r="Q37" s="161">
        <f t="shared" si="15"/>
        <v>756600</v>
      </c>
      <c r="R37" s="141">
        <f t="shared" si="15"/>
        <v>0</v>
      </c>
      <c r="S37" s="141">
        <f t="shared" si="15"/>
        <v>61617</v>
      </c>
      <c r="T37" s="141">
        <f t="shared" si="15"/>
        <v>818217</v>
      </c>
      <c r="U37" s="155"/>
    </row>
    <row r="38" spans="1:21" s="133" customFormat="1" ht="15.75" customHeight="1">
      <c r="A38" s="143" t="s">
        <v>384</v>
      </c>
      <c r="B38" s="144">
        <f>B39</f>
        <v>0</v>
      </c>
      <c r="C38" s="144">
        <f aca="true" t="shared" si="16" ref="C38:T38">C39</f>
        <v>4</v>
      </c>
      <c r="D38" s="144">
        <f t="shared" si="16"/>
        <v>0</v>
      </c>
      <c r="E38" s="144">
        <f t="shared" si="16"/>
        <v>0</v>
      </c>
      <c r="F38" s="144">
        <f t="shared" si="16"/>
        <v>818217</v>
      </c>
      <c r="G38" s="144">
        <f t="shared" si="16"/>
        <v>602937</v>
      </c>
      <c r="H38" s="144">
        <f t="shared" si="16"/>
        <v>118480</v>
      </c>
      <c r="I38" s="144">
        <f t="shared" si="16"/>
        <v>96800</v>
      </c>
      <c r="J38" s="144">
        <f t="shared" si="16"/>
        <v>0</v>
      </c>
      <c r="K38" s="144">
        <f t="shared" si="16"/>
        <v>28800</v>
      </c>
      <c r="L38" s="144">
        <f t="shared" si="16"/>
        <v>0</v>
      </c>
      <c r="M38" s="144">
        <f t="shared" si="16"/>
        <v>0</v>
      </c>
      <c r="N38" s="144">
        <f t="shared" si="16"/>
        <v>0</v>
      </c>
      <c r="O38" s="144">
        <f t="shared" si="16"/>
        <v>68000</v>
      </c>
      <c r="P38" s="144">
        <f t="shared" si="16"/>
        <v>0</v>
      </c>
      <c r="Q38" s="151">
        <f t="shared" si="16"/>
        <v>756600</v>
      </c>
      <c r="R38" s="144">
        <f t="shared" si="16"/>
        <v>0</v>
      </c>
      <c r="S38" s="144">
        <f t="shared" si="16"/>
        <v>61617</v>
      </c>
      <c r="T38" s="144">
        <f t="shared" si="16"/>
        <v>818217</v>
      </c>
      <c r="U38" s="155"/>
    </row>
    <row r="39" spans="1:21" s="133" customFormat="1" ht="15.75" customHeight="1">
      <c r="A39" s="143" t="s">
        <v>385</v>
      </c>
      <c r="B39" s="144"/>
      <c r="C39" s="144">
        <v>4</v>
      </c>
      <c r="D39" s="144"/>
      <c r="E39" s="154"/>
      <c r="F39" s="145">
        <f>G39+H39+I39</f>
        <v>818217</v>
      </c>
      <c r="G39" s="155">
        <v>602937</v>
      </c>
      <c r="H39" s="155">
        <v>118480</v>
      </c>
      <c r="I39" s="139">
        <f>J39+K39+L39+M39+N39+O39</f>
        <v>96800</v>
      </c>
      <c r="J39" s="139"/>
      <c r="K39" s="139">
        <v>28800</v>
      </c>
      <c r="L39" s="139"/>
      <c r="M39" s="139"/>
      <c r="N39" s="139"/>
      <c r="O39" s="139">
        <v>68000</v>
      </c>
      <c r="P39" s="155"/>
      <c r="Q39" s="139">
        <v>756600</v>
      </c>
      <c r="R39" s="155"/>
      <c r="S39" s="155">
        <f>F39-Q39-R39</f>
        <v>61617</v>
      </c>
      <c r="T39" s="155">
        <f>Q39+R39+S39</f>
        <v>818217</v>
      </c>
      <c r="U39" s="155"/>
    </row>
    <row r="40" spans="1:21" s="133" customFormat="1" ht="15.75" customHeight="1">
      <c r="A40" s="143" t="s">
        <v>386</v>
      </c>
      <c r="B40" s="144"/>
      <c r="C40" s="144"/>
      <c r="D40" s="144"/>
      <c r="E40" s="154"/>
      <c r="F40" s="155"/>
      <c r="G40" s="155"/>
      <c r="H40" s="155"/>
      <c r="I40" s="139"/>
      <c r="J40" s="139"/>
      <c r="K40" s="139"/>
      <c r="L40" s="139"/>
      <c r="M40" s="139"/>
      <c r="N40" s="139"/>
      <c r="O40" s="139"/>
      <c r="P40" s="155"/>
      <c r="Q40" s="139"/>
      <c r="R40" s="155"/>
      <c r="S40" s="155"/>
      <c r="T40" s="155"/>
      <c r="U40" s="155"/>
    </row>
    <row r="41" spans="1:21" s="133" customFormat="1" ht="15.75" customHeight="1">
      <c r="A41" s="143" t="s">
        <v>387</v>
      </c>
      <c r="B41" s="144"/>
      <c r="C41" s="144"/>
      <c r="D41" s="144"/>
      <c r="E41" s="154"/>
      <c r="F41" s="155"/>
      <c r="G41" s="155"/>
      <c r="H41" s="155"/>
      <c r="I41" s="139"/>
      <c r="J41" s="139"/>
      <c r="K41" s="139"/>
      <c r="L41" s="139"/>
      <c r="M41" s="139"/>
      <c r="N41" s="139"/>
      <c r="O41" s="139"/>
      <c r="P41" s="155"/>
      <c r="Q41" s="139"/>
      <c r="R41" s="155"/>
      <c r="S41" s="155"/>
      <c r="T41" s="155"/>
      <c r="U41" s="155"/>
    </row>
    <row r="42" spans="1:21" s="133" customFormat="1" ht="15.75" customHeight="1">
      <c r="A42" s="140" t="s">
        <v>93</v>
      </c>
      <c r="B42" s="141">
        <f>B43+B45+B46+B50</f>
        <v>0</v>
      </c>
      <c r="C42" s="141">
        <f aca="true" t="shared" si="17" ref="C42:T42">C43+C45+C46+C50</f>
        <v>7</v>
      </c>
      <c r="D42" s="141">
        <f t="shared" si="17"/>
        <v>50</v>
      </c>
      <c r="E42" s="141">
        <f t="shared" si="17"/>
        <v>4</v>
      </c>
      <c r="F42" s="141">
        <f t="shared" si="17"/>
        <v>2102204</v>
      </c>
      <c r="G42" s="141">
        <f t="shared" si="17"/>
        <v>1020888</v>
      </c>
      <c r="H42" s="141">
        <f t="shared" si="17"/>
        <v>913716</v>
      </c>
      <c r="I42" s="141">
        <f t="shared" si="17"/>
        <v>167600</v>
      </c>
      <c r="J42" s="141">
        <f t="shared" si="17"/>
        <v>0</v>
      </c>
      <c r="K42" s="141">
        <f t="shared" si="17"/>
        <v>48600</v>
      </c>
      <c r="L42" s="141">
        <f t="shared" si="17"/>
        <v>0</v>
      </c>
      <c r="M42" s="141">
        <f t="shared" si="17"/>
        <v>0</v>
      </c>
      <c r="N42" s="141">
        <f t="shared" si="17"/>
        <v>0</v>
      </c>
      <c r="O42" s="141">
        <f t="shared" si="17"/>
        <v>119000</v>
      </c>
      <c r="P42" s="141">
        <f t="shared" si="17"/>
        <v>0</v>
      </c>
      <c r="Q42" s="161">
        <f t="shared" si="17"/>
        <v>1426000</v>
      </c>
      <c r="R42" s="141">
        <f t="shared" si="17"/>
        <v>0</v>
      </c>
      <c r="S42" s="141">
        <f t="shared" si="17"/>
        <v>676204</v>
      </c>
      <c r="T42" s="141">
        <f t="shared" si="17"/>
        <v>2102204</v>
      </c>
      <c r="U42" s="155"/>
    </row>
    <row r="43" spans="1:21" s="133" customFormat="1" ht="15.75" customHeight="1">
      <c r="A43" s="143" t="s">
        <v>388</v>
      </c>
      <c r="B43" s="144">
        <f>B44</f>
        <v>0</v>
      </c>
      <c r="C43" s="144">
        <f aca="true" t="shared" si="18" ref="C43:T43">C44</f>
        <v>4</v>
      </c>
      <c r="D43" s="144">
        <f t="shared" si="18"/>
        <v>0</v>
      </c>
      <c r="E43" s="144">
        <f t="shared" si="18"/>
        <v>4</v>
      </c>
      <c r="F43" s="144">
        <f t="shared" si="18"/>
        <v>787416</v>
      </c>
      <c r="G43" s="144">
        <f t="shared" si="18"/>
        <v>584256</v>
      </c>
      <c r="H43" s="144">
        <f t="shared" si="18"/>
        <v>106360</v>
      </c>
      <c r="I43" s="144">
        <f t="shared" si="18"/>
        <v>96800</v>
      </c>
      <c r="J43" s="144">
        <f t="shared" si="18"/>
        <v>0</v>
      </c>
      <c r="K43" s="144">
        <f t="shared" si="18"/>
        <v>28800</v>
      </c>
      <c r="L43" s="144">
        <f t="shared" si="18"/>
        <v>0</v>
      </c>
      <c r="M43" s="144">
        <f t="shared" si="18"/>
        <v>0</v>
      </c>
      <c r="N43" s="144">
        <f t="shared" si="18"/>
        <v>0</v>
      </c>
      <c r="O43" s="144">
        <f t="shared" si="18"/>
        <v>68000</v>
      </c>
      <c r="P43" s="144">
        <f t="shared" si="18"/>
        <v>0</v>
      </c>
      <c r="Q43" s="151">
        <f t="shared" si="18"/>
        <v>752000</v>
      </c>
      <c r="R43" s="144">
        <f t="shared" si="18"/>
        <v>0</v>
      </c>
      <c r="S43" s="144">
        <f t="shared" si="18"/>
        <v>35416</v>
      </c>
      <c r="T43" s="144">
        <f t="shared" si="18"/>
        <v>787416</v>
      </c>
      <c r="U43" s="155"/>
    </row>
    <row r="44" spans="1:21" s="133" customFormat="1" ht="15.75" customHeight="1">
      <c r="A44" s="143" t="s">
        <v>389</v>
      </c>
      <c r="B44" s="144"/>
      <c r="C44" s="144">
        <v>4</v>
      </c>
      <c r="D44" s="144"/>
      <c r="E44" s="154">
        <v>4</v>
      </c>
      <c r="F44" s="145">
        <f aca="true" t="shared" si="19" ref="F44:F50">G44+H44+I44</f>
        <v>787416</v>
      </c>
      <c r="G44" s="155">
        <v>584256</v>
      </c>
      <c r="H44" s="155">
        <v>106360</v>
      </c>
      <c r="I44" s="139">
        <f>J44+K44+L44+M44+N44+O44</f>
        <v>96800</v>
      </c>
      <c r="J44" s="139"/>
      <c r="K44" s="139">
        <v>28800</v>
      </c>
      <c r="L44" s="139"/>
      <c r="M44" s="139"/>
      <c r="N44" s="139"/>
      <c r="O44" s="139">
        <v>68000</v>
      </c>
      <c r="P44" s="155"/>
      <c r="Q44" s="139">
        <v>752000</v>
      </c>
      <c r="R44" s="155"/>
      <c r="S44" s="155">
        <f>F44-Q44-R44</f>
        <v>35416</v>
      </c>
      <c r="T44" s="155">
        <f>Q44+R44+S44</f>
        <v>787416</v>
      </c>
      <c r="U44" s="155"/>
    </row>
    <row r="45" spans="1:21" s="133" customFormat="1" ht="15.75" customHeight="1">
      <c r="A45" s="143" t="s">
        <v>390</v>
      </c>
      <c r="B45" s="144"/>
      <c r="C45" s="144"/>
      <c r="D45" s="144"/>
      <c r="E45" s="154"/>
      <c r="F45" s="155"/>
      <c r="G45" s="155"/>
      <c r="H45" s="155"/>
      <c r="I45" s="139"/>
      <c r="J45" s="139"/>
      <c r="K45" s="139"/>
      <c r="L45" s="139"/>
      <c r="M45" s="139"/>
      <c r="N45" s="139"/>
      <c r="O45" s="139"/>
      <c r="P45" s="155"/>
      <c r="Q45" s="139"/>
      <c r="R45" s="155"/>
      <c r="S45" s="155"/>
      <c r="T45" s="167"/>
      <c r="U45" s="155"/>
    </row>
    <row r="46" spans="1:21" s="133" customFormat="1" ht="15.75" customHeight="1">
      <c r="A46" s="143" t="s">
        <v>391</v>
      </c>
      <c r="B46" s="144">
        <f>B47+B48+B49</f>
        <v>0</v>
      </c>
      <c r="C46" s="144">
        <f aca="true" t="shared" si="20" ref="C46:T46">C47+C48+C49</f>
        <v>0</v>
      </c>
      <c r="D46" s="144">
        <f t="shared" si="20"/>
        <v>50</v>
      </c>
      <c r="E46" s="144">
        <f t="shared" si="20"/>
        <v>0</v>
      </c>
      <c r="F46" s="144">
        <f t="shared" si="20"/>
        <v>727736</v>
      </c>
      <c r="G46" s="144">
        <f t="shared" si="20"/>
        <v>0</v>
      </c>
      <c r="H46" s="144">
        <f t="shared" si="20"/>
        <v>727736</v>
      </c>
      <c r="I46" s="144">
        <f t="shared" si="20"/>
        <v>0</v>
      </c>
      <c r="J46" s="144">
        <f t="shared" si="20"/>
        <v>0</v>
      </c>
      <c r="K46" s="144">
        <f t="shared" si="20"/>
        <v>0</v>
      </c>
      <c r="L46" s="144">
        <f t="shared" si="20"/>
        <v>0</v>
      </c>
      <c r="M46" s="144">
        <f t="shared" si="20"/>
        <v>0</v>
      </c>
      <c r="N46" s="144">
        <f t="shared" si="20"/>
        <v>0</v>
      </c>
      <c r="O46" s="144">
        <f t="shared" si="20"/>
        <v>0</v>
      </c>
      <c r="P46" s="144">
        <f t="shared" si="20"/>
        <v>0</v>
      </c>
      <c r="Q46" s="151">
        <f t="shared" si="20"/>
        <v>110000</v>
      </c>
      <c r="R46" s="144">
        <f t="shared" si="20"/>
        <v>0</v>
      </c>
      <c r="S46" s="144">
        <f t="shared" si="20"/>
        <v>617736</v>
      </c>
      <c r="T46" s="144">
        <f t="shared" si="20"/>
        <v>727736</v>
      </c>
      <c r="U46" s="155"/>
    </row>
    <row r="47" spans="1:21" s="133" customFormat="1" ht="15.75" customHeight="1">
      <c r="A47" s="143" t="s">
        <v>392</v>
      </c>
      <c r="B47" s="144"/>
      <c r="C47" s="144"/>
      <c r="D47" s="144">
        <v>28</v>
      </c>
      <c r="E47" s="154"/>
      <c r="F47" s="145">
        <f t="shared" si="19"/>
        <v>507516</v>
      </c>
      <c r="G47" s="155"/>
      <c r="H47" s="155">
        <v>507516</v>
      </c>
      <c r="I47" s="139">
        <f>J47+K47+L47+M47+N47+O47</f>
        <v>0</v>
      </c>
      <c r="J47" s="139"/>
      <c r="K47" s="139"/>
      <c r="L47" s="139"/>
      <c r="M47" s="139"/>
      <c r="N47" s="139"/>
      <c r="O47" s="139"/>
      <c r="P47" s="155"/>
      <c r="Q47" s="139">
        <v>110000</v>
      </c>
      <c r="R47" s="155"/>
      <c r="S47" s="155">
        <f>F47-Q47-R47</f>
        <v>397516</v>
      </c>
      <c r="T47" s="155">
        <f>Q47+R47+S47</f>
        <v>507516</v>
      </c>
      <c r="U47" s="155"/>
    </row>
    <row r="48" spans="1:21" s="133" customFormat="1" ht="15.75" customHeight="1">
      <c r="A48" s="143" t="s">
        <v>393</v>
      </c>
      <c r="B48" s="144"/>
      <c r="C48" s="144"/>
      <c r="D48" s="144">
        <v>13</v>
      </c>
      <c r="E48" s="154"/>
      <c r="F48" s="145">
        <f t="shared" si="19"/>
        <v>173420</v>
      </c>
      <c r="G48" s="155"/>
      <c r="H48" s="155">
        <v>173420</v>
      </c>
      <c r="I48" s="139">
        <f>J48+K48+L48+M48+N48+O48</f>
        <v>0</v>
      </c>
      <c r="J48" s="139"/>
      <c r="K48" s="139"/>
      <c r="L48" s="139"/>
      <c r="M48" s="139"/>
      <c r="N48" s="139"/>
      <c r="O48" s="139"/>
      <c r="P48" s="155"/>
      <c r="Q48" s="139"/>
      <c r="R48" s="155"/>
      <c r="S48" s="155">
        <f>F48-Q48-R48</f>
        <v>173420</v>
      </c>
      <c r="T48" s="155">
        <f>Q48+R48+S48</f>
        <v>173420</v>
      </c>
      <c r="U48" s="155"/>
    </row>
    <row r="49" spans="1:21" s="133" customFormat="1" ht="15.75" customHeight="1">
      <c r="A49" s="143" t="s">
        <v>394</v>
      </c>
      <c r="B49" s="144"/>
      <c r="C49" s="144"/>
      <c r="D49" s="144">
        <v>9</v>
      </c>
      <c r="E49" s="154"/>
      <c r="F49" s="145">
        <f t="shared" si="19"/>
        <v>46800</v>
      </c>
      <c r="G49" s="155"/>
      <c r="H49" s="155">
        <v>46800</v>
      </c>
      <c r="I49" s="139"/>
      <c r="J49" s="139"/>
      <c r="K49" s="139"/>
      <c r="L49" s="139"/>
      <c r="M49" s="139"/>
      <c r="N49" s="139"/>
      <c r="O49" s="139"/>
      <c r="P49" s="155"/>
      <c r="Q49" s="139"/>
      <c r="R49" s="155"/>
      <c r="S49" s="155">
        <v>46800</v>
      </c>
      <c r="T49" s="167">
        <v>46800</v>
      </c>
      <c r="U49" s="155"/>
    </row>
    <row r="50" spans="1:21" s="133" customFormat="1" ht="15.75" customHeight="1">
      <c r="A50" s="143" t="s">
        <v>395</v>
      </c>
      <c r="B50" s="144"/>
      <c r="C50" s="144">
        <v>3</v>
      </c>
      <c r="D50" s="144"/>
      <c r="E50" s="154"/>
      <c r="F50" s="145">
        <f t="shared" si="19"/>
        <v>587052</v>
      </c>
      <c r="G50" s="155">
        <v>436632</v>
      </c>
      <c r="H50" s="155">
        <v>79620</v>
      </c>
      <c r="I50" s="139">
        <f>J50+K50+L50+M50+N50+O50</f>
        <v>70800</v>
      </c>
      <c r="J50" s="139"/>
      <c r="K50" s="139">
        <v>19800</v>
      </c>
      <c r="L50" s="139"/>
      <c r="M50" s="139"/>
      <c r="N50" s="139"/>
      <c r="O50" s="139">
        <v>51000</v>
      </c>
      <c r="P50" s="155"/>
      <c r="Q50" s="139">
        <v>564000</v>
      </c>
      <c r="R50" s="155"/>
      <c r="S50" s="155">
        <v>23052</v>
      </c>
      <c r="T50" s="154">
        <f>SUM(Q50:S50)</f>
        <v>587052</v>
      </c>
      <c r="U50" s="155"/>
    </row>
    <row r="51" spans="1:21" s="133" customFormat="1" ht="15.75" customHeight="1">
      <c r="A51" s="140" t="s">
        <v>94</v>
      </c>
      <c r="B51" s="141">
        <f>B52+B53+B56</f>
        <v>0</v>
      </c>
      <c r="C51" s="141">
        <f aca="true" t="shared" si="21" ref="C51:T51">C52+C53+C56</f>
        <v>8</v>
      </c>
      <c r="D51" s="141">
        <f t="shared" si="21"/>
        <v>0</v>
      </c>
      <c r="E51" s="141">
        <f t="shared" si="21"/>
        <v>1</v>
      </c>
      <c r="F51" s="141">
        <f t="shared" si="21"/>
        <v>1550894</v>
      </c>
      <c r="G51" s="141">
        <f t="shared" si="21"/>
        <v>1142324</v>
      </c>
      <c r="H51" s="141">
        <f t="shared" si="21"/>
        <v>222740</v>
      </c>
      <c r="I51" s="141">
        <f t="shared" si="21"/>
        <v>185830</v>
      </c>
      <c r="J51" s="141">
        <f t="shared" si="21"/>
        <v>0</v>
      </c>
      <c r="K51" s="141">
        <f t="shared" si="21"/>
        <v>57600</v>
      </c>
      <c r="L51" s="141">
        <f t="shared" si="21"/>
        <v>0</v>
      </c>
      <c r="M51" s="141">
        <f t="shared" si="21"/>
        <v>0</v>
      </c>
      <c r="N51" s="141">
        <f t="shared" si="21"/>
        <v>0</v>
      </c>
      <c r="O51" s="141">
        <f t="shared" si="21"/>
        <v>128230</v>
      </c>
      <c r="P51" s="141">
        <f t="shared" si="21"/>
        <v>0</v>
      </c>
      <c r="Q51" s="161">
        <f t="shared" si="21"/>
        <v>1508000</v>
      </c>
      <c r="R51" s="141">
        <f t="shared" si="21"/>
        <v>0</v>
      </c>
      <c r="S51" s="141">
        <f t="shared" si="21"/>
        <v>42894</v>
      </c>
      <c r="T51" s="141">
        <f t="shared" si="21"/>
        <v>1550894</v>
      </c>
      <c r="U51" s="155"/>
    </row>
    <row r="52" spans="1:21" s="133" customFormat="1" ht="15.75" customHeight="1">
      <c r="A52" s="143" t="s">
        <v>396</v>
      </c>
      <c r="B52" s="144"/>
      <c r="C52" s="156">
        <v>8</v>
      </c>
      <c r="D52" s="144"/>
      <c r="E52" s="146">
        <v>1</v>
      </c>
      <c r="F52" s="145">
        <f>G52+H52+I52</f>
        <v>1550894</v>
      </c>
      <c r="G52" s="149">
        <v>1142324</v>
      </c>
      <c r="H52" s="149">
        <v>222740</v>
      </c>
      <c r="I52" s="139">
        <f>J52+K52+L52+M52+N52+O52</f>
        <v>185830</v>
      </c>
      <c r="J52" s="139"/>
      <c r="K52" s="139">
        <v>57600</v>
      </c>
      <c r="L52" s="139"/>
      <c r="M52" s="139"/>
      <c r="N52" s="139"/>
      <c r="O52" s="139">
        <v>128230</v>
      </c>
      <c r="P52" s="155"/>
      <c r="Q52" s="139">
        <v>1508000</v>
      </c>
      <c r="R52" s="155"/>
      <c r="S52" s="155">
        <f>F52-Q52-R52</f>
        <v>42894</v>
      </c>
      <c r="T52" s="155">
        <f>Q52+R52+S52</f>
        <v>1550894</v>
      </c>
      <c r="U52" s="155"/>
    </row>
    <row r="53" spans="1:21" s="133" customFormat="1" ht="15.75" customHeight="1">
      <c r="A53" s="143" t="s">
        <v>397</v>
      </c>
      <c r="B53" s="144"/>
      <c r="C53" s="144"/>
      <c r="D53" s="144"/>
      <c r="E53" s="152"/>
      <c r="F53" s="149"/>
      <c r="G53" s="149"/>
      <c r="H53" s="149"/>
      <c r="I53" s="139"/>
      <c r="J53" s="139"/>
      <c r="K53" s="139"/>
      <c r="L53" s="139"/>
      <c r="M53" s="139"/>
      <c r="N53" s="139"/>
      <c r="O53" s="139"/>
      <c r="P53" s="155"/>
      <c r="Q53" s="139"/>
      <c r="R53" s="155"/>
      <c r="S53" s="155"/>
      <c r="T53" s="155"/>
      <c r="U53" s="155"/>
    </row>
    <row r="54" spans="1:21" s="133" customFormat="1" ht="15.75" customHeight="1">
      <c r="A54" s="143" t="s">
        <v>398</v>
      </c>
      <c r="B54" s="144"/>
      <c r="C54" s="144"/>
      <c r="D54" s="144"/>
      <c r="E54" s="152"/>
      <c r="F54" s="149"/>
      <c r="G54" s="149"/>
      <c r="H54" s="149"/>
      <c r="I54" s="139"/>
      <c r="J54" s="139"/>
      <c r="K54" s="139"/>
      <c r="L54" s="139"/>
      <c r="M54" s="139"/>
      <c r="N54" s="139"/>
      <c r="O54" s="139"/>
      <c r="P54" s="155"/>
      <c r="Q54" s="139"/>
      <c r="R54" s="155"/>
      <c r="S54" s="155"/>
      <c r="T54" s="155"/>
      <c r="U54" s="155"/>
    </row>
    <row r="55" spans="1:21" s="133" customFormat="1" ht="15.75" customHeight="1">
      <c r="A55" s="143" t="s">
        <v>399</v>
      </c>
      <c r="B55" s="144"/>
      <c r="C55" s="144"/>
      <c r="D55" s="144"/>
      <c r="E55" s="152"/>
      <c r="F55" s="149"/>
      <c r="G55" s="149"/>
      <c r="H55" s="149"/>
      <c r="I55" s="139"/>
      <c r="J55" s="139"/>
      <c r="K55" s="139"/>
      <c r="L55" s="139"/>
      <c r="M55" s="139"/>
      <c r="N55" s="139"/>
      <c r="O55" s="139"/>
      <c r="P55" s="155"/>
      <c r="Q55" s="139"/>
      <c r="R55" s="155"/>
      <c r="S55" s="155"/>
      <c r="T55" s="155"/>
      <c r="U55" s="155"/>
    </row>
    <row r="56" spans="1:21" s="133" customFormat="1" ht="15.75" customHeight="1">
      <c r="A56" s="143" t="s">
        <v>400</v>
      </c>
      <c r="B56" s="144"/>
      <c r="C56" s="144"/>
      <c r="D56" s="144"/>
      <c r="E56" s="152"/>
      <c r="F56" s="149"/>
      <c r="G56" s="149"/>
      <c r="H56" s="149"/>
      <c r="I56" s="139"/>
      <c r="J56" s="139"/>
      <c r="K56" s="139"/>
      <c r="L56" s="139"/>
      <c r="M56" s="139"/>
      <c r="N56" s="139"/>
      <c r="O56" s="139"/>
      <c r="P56" s="155"/>
      <c r="Q56" s="139"/>
      <c r="R56" s="155"/>
      <c r="S56" s="155"/>
      <c r="T56" s="155"/>
      <c r="U56" s="155"/>
    </row>
    <row r="57" spans="1:21" s="133" customFormat="1" ht="15.75" customHeight="1">
      <c r="A57" s="140" t="s">
        <v>96</v>
      </c>
      <c r="B57" s="141">
        <f>B58</f>
        <v>0</v>
      </c>
      <c r="C57" s="141">
        <f aca="true" t="shared" si="22" ref="C57:T57">C58</f>
        <v>1</v>
      </c>
      <c r="D57" s="141">
        <f t="shared" si="22"/>
        <v>0</v>
      </c>
      <c r="E57" s="141">
        <f t="shared" si="22"/>
        <v>0</v>
      </c>
      <c r="F57" s="141">
        <f t="shared" si="22"/>
        <v>223735</v>
      </c>
      <c r="G57" s="141">
        <f t="shared" si="22"/>
        <v>169291</v>
      </c>
      <c r="H57" s="141">
        <f t="shared" si="22"/>
        <v>30844</v>
      </c>
      <c r="I57" s="141">
        <f t="shared" si="22"/>
        <v>23600</v>
      </c>
      <c r="J57" s="141">
        <f t="shared" si="22"/>
        <v>0</v>
      </c>
      <c r="K57" s="141">
        <f t="shared" si="22"/>
        <v>6600</v>
      </c>
      <c r="L57" s="141">
        <f t="shared" si="22"/>
        <v>0</v>
      </c>
      <c r="M57" s="141">
        <f t="shared" si="22"/>
        <v>0</v>
      </c>
      <c r="N57" s="141">
        <f t="shared" si="22"/>
        <v>0</v>
      </c>
      <c r="O57" s="141">
        <f t="shared" si="22"/>
        <v>17000</v>
      </c>
      <c r="P57" s="141">
        <f t="shared" si="22"/>
        <v>0</v>
      </c>
      <c r="Q57" s="161">
        <f t="shared" si="22"/>
        <v>188000</v>
      </c>
      <c r="R57" s="141">
        <f t="shared" si="22"/>
        <v>0</v>
      </c>
      <c r="S57" s="141">
        <f t="shared" si="22"/>
        <v>35735</v>
      </c>
      <c r="T57" s="141">
        <f t="shared" si="22"/>
        <v>223735</v>
      </c>
      <c r="U57" s="155"/>
    </row>
    <row r="58" spans="1:21" s="133" customFormat="1" ht="15.75" customHeight="1">
      <c r="A58" s="140" t="s">
        <v>401</v>
      </c>
      <c r="B58" s="141">
        <f>B59</f>
        <v>0</v>
      </c>
      <c r="C58" s="141">
        <f aca="true" t="shared" si="23" ref="C58:T58">C59</f>
        <v>1</v>
      </c>
      <c r="D58" s="141">
        <f t="shared" si="23"/>
        <v>0</v>
      </c>
      <c r="E58" s="141">
        <f t="shared" si="23"/>
        <v>0</v>
      </c>
      <c r="F58" s="141">
        <f t="shared" si="23"/>
        <v>223735</v>
      </c>
      <c r="G58" s="141">
        <f t="shared" si="23"/>
        <v>169291</v>
      </c>
      <c r="H58" s="141">
        <f t="shared" si="23"/>
        <v>30844</v>
      </c>
      <c r="I58" s="141">
        <f t="shared" si="23"/>
        <v>23600</v>
      </c>
      <c r="J58" s="141">
        <f t="shared" si="23"/>
        <v>0</v>
      </c>
      <c r="K58" s="141">
        <f t="shared" si="23"/>
        <v>6600</v>
      </c>
      <c r="L58" s="141">
        <f t="shared" si="23"/>
        <v>0</v>
      </c>
      <c r="M58" s="141">
        <f t="shared" si="23"/>
        <v>0</v>
      </c>
      <c r="N58" s="141">
        <f t="shared" si="23"/>
        <v>0</v>
      </c>
      <c r="O58" s="141">
        <f t="shared" si="23"/>
        <v>17000</v>
      </c>
      <c r="P58" s="141">
        <f t="shared" si="23"/>
        <v>0</v>
      </c>
      <c r="Q58" s="161">
        <f t="shared" si="23"/>
        <v>188000</v>
      </c>
      <c r="R58" s="141">
        <f t="shared" si="23"/>
        <v>0</v>
      </c>
      <c r="S58" s="141">
        <f t="shared" si="23"/>
        <v>35735</v>
      </c>
      <c r="T58" s="141">
        <f t="shared" si="23"/>
        <v>223735</v>
      </c>
      <c r="U58" s="155"/>
    </row>
    <row r="59" spans="1:21" s="133" customFormat="1" ht="15.75" customHeight="1">
      <c r="A59" s="143" t="s">
        <v>402</v>
      </c>
      <c r="B59" s="144"/>
      <c r="C59" s="144">
        <v>1</v>
      </c>
      <c r="D59" s="144"/>
      <c r="E59" s="154"/>
      <c r="F59" s="145">
        <f aca="true" t="shared" si="24" ref="F59:F65">G59+H59+I59</f>
        <v>223735</v>
      </c>
      <c r="G59" s="155">
        <v>169291</v>
      </c>
      <c r="H59" s="155">
        <v>30844</v>
      </c>
      <c r="I59" s="139">
        <f>J59+K59+L59+M59+N59+O59</f>
        <v>23600</v>
      </c>
      <c r="J59" s="139"/>
      <c r="K59" s="139">
        <v>6600</v>
      </c>
      <c r="L59" s="139"/>
      <c r="M59" s="139"/>
      <c r="N59" s="139"/>
      <c r="O59" s="139">
        <v>17000</v>
      </c>
      <c r="P59" s="155"/>
      <c r="Q59" s="139">
        <v>188000</v>
      </c>
      <c r="R59" s="155"/>
      <c r="S59" s="155">
        <f>F59-Q59-R59</f>
        <v>35735</v>
      </c>
      <c r="T59" s="155">
        <f>SUM(Q59:S59)</f>
        <v>223735</v>
      </c>
      <c r="U59" s="155"/>
    </row>
    <row r="60" spans="1:21" s="133" customFormat="1" ht="15.75" customHeight="1">
      <c r="A60" s="140" t="s">
        <v>97</v>
      </c>
      <c r="B60" s="141">
        <f>B61</f>
        <v>0</v>
      </c>
      <c r="C60" s="141">
        <f aca="true" t="shared" si="25" ref="C60:T60">C61</f>
        <v>0</v>
      </c>
      <c r="D60" s="141">
        <f t="shared" si="25"/>
        <v>0</v>
      </c>
      <c r="E60" s="141">
        <f t="shared" si="25"/>
        <v>32</v>
      </c>
      <c r="F60" s="145">
        <f t="shared" si="24"/>
        <v>1611302</v>
      </c>
      <c r="G60" s="141">
        <f t="shared" si="25"/>
        <v>1604542</v>
      </c>
      <c r="H60" s="141">
        <f t="shared" si="25"/>
        <v>5890</v>
      </c>
      <c r="I60" s="141">
        <f t="shared" si="25"/>
        <v>870</v>
      </c>
      <c r="J60" s="141">
        <f t="shared" si="25"/>
        <v>0</v>
      </c>
      <c r="K60" s="141">
        <f t="shared" si="25"/>
        <v>0</v>
      </c>
      <c r="L60" s="141">
        <f t="shared" si="25"/>
        <v>0</v>
      </c>
      <c r="M60" s="141">
        <f t="shared" si="25"/>
        <v>0</v>
      </c>
      <c r="N60" s="141">
        <f t="shared" si="25"/>
        <v>0</v>
      </c>
      <c r="O60" s="141">
        <f t="shared" si="25"/>
        <v>870</v>
      </c>
      <c r="P60" s="141">
        <f t="shared" si="25"/>
        <v>0</v>
      </c>
      <c r="Q60" s="141">
        <f t="shared" si="25"/>
        <v>0</v>
      </c>
      <c r="R60" s="141">
        <f t="shared" si="25"/>
        <v>1525507</v>
      </c>
      <c r="S60" s="141">
        <f t="shared" si="25"/>
        <v>85795</v>
      </c>
      <c r="T60" s="141">
        <f t="shared" si="25"/>
        <v>1611302</v>
      </c>
      <c r="U60" s="145"/>
    </row>
    <row r="61" spans="1:21" s="133" customFormat="1" ht="15.75" customHeight="1">
      <c r="A61" s="157" t="s">
        <v>403</v>
      </c>
      <c r="B61" s="141">
        <f>B62+B63+B64+B65</f>
        <v>0</v>
      </c>
      <c r="C61" s="141">
        <f aca="true" t="shared" si="26" ref="C61:I61">C62+C63+C64+C65</f>
        <v>0</v>
      </c>
      <c r="D61" s="141">
        <f t="shared" si="26"/>
        <v>0</v>
      </c>
      <c r="E61" s="141">
        <f t="shared" si="26"/>
        <v>32</v>
      </c>
      <c r="F61" s="145">
        <f t="shared" si="24"/>
        <v>1611302</v>
      </c>
      <c r="G61" s="141">
        <f t="shared" si="26"/>
        <v>1604542</v>
      </c>
      <c r="H61" s="141">
        <f t="shared" si="26"/>
        <v>5890</v>
      </c>
      <c r="I61" s="141">
        <f t="shared" si="26"/>
        <v>870</v>
      </c>
      <c r="J61" s="141">
        <f aca="true" t="shared" si="27" ref="J61:T61">J62+J63+J64+J65</f>
        <v>0</v>
      </c>
      <c r="K61" s="141">
        <f t="shared" si="27"/>
        <v>0</v>
      </c>
      <c r="L61" s="141">
        <f t="shared" si="27"/>
        <v>0</v>
      </c>
      <c r="M61" s="141">
        <f t="shared" si="27"/>
        <v>0</v>
      </c>
      <c r="N61" s="141">
        <f t="shared" si="27"/>
        <v>0</v>
      </c>
      <c r="O61" s="141">
        <f t="shared" si="27"/>
        <v>870</v>
      </c>
      <c r="P61" s="141">
        <f t="shared" si="27"/>
        <v>0</v>
      </c>
      <c r="Q61" s="141">
        <f t="shared" si="27"/>
        <v>0</v>
      </c>
      <c r="R61" s="141">
        <f t="shared" si="27"/>
        <v>1525507</v>
      </c>
      <c r="S61" s="141">
        <f t="shared" si="27"/>
        <v>85795</v>
      </c>
      <c r="T61" s="141">
        <f t="shared" si="27"/>
        <v>1611302</v>
      </c>
      <c r="U61" s="145"/>
    </row>
    <row r="62" spans="1:21" s="133" customFormat="1" ht="15.75" customHeight="1">
      <c r="A62" s="157" t="s">
        <v>404</v>
      </c>
      <c r="B62" s="141"/>
      <c r="C62" s="141"/>
      <c r="D62" s="141"/>
      <c r="E62" s="154">
        <v>26</v>
      </c>
      <c r="F62" s="145">
        <f t="shared" si="24"/>
        <v>1359964</v>
      </c>
      <c r="G62" s="154">
        <v>1353984</v>
      </c>
      <c r="H62" s="154">
        <v>5200</v>
      </c>
      <c r="I62" s="154">
        <v>780</v>
      </c>
      <c r="J62" s="154"/>
      <c r="K62" s="154"/>
      <c r="L62" s="154"/>
      <c r="M62" s="154"/>
      <c r="N62" s="154"/>
      <c r="O62" s="154">
        <v>780</v>
      </c>
      <c r="P62" s="154"/>
      <c r="Q62" s="166"/>
      <c r="R62" s="154">
        <v>1359964</v>
      </c>
      <c r="S62" s="154"/>
      <c r="T62" s="154">
        <f>S62+R62+Q62</f>
        <v>1359964</v>
      </c>
      <c r="U62" s="145"/>
    </row>
    <row r="63" spans="1:21" s="133" customFormat="1" ht="15.75" customHeight="1">
      <c r="A63" s="157" t="s">
        <v>405</v>
      </c>
      <c r="B63" s="141"/>
      <c r="C63" s="141"/>
      <c r="D63" s="141"/>
      <c r="E63" s="154">
        <v>2</v>
      </c>
      <c r="F63" s="145">
        <f t="shared" si="24"/>
        <v>85795</v>
      </c>
      <c r="G63" s="154">
        <v>85335</v>
      </c>
      <c r="H63" s="154">
        <v>400</v>
      </c>
      <c r="I63" s="154">
        <v>60</v>
      </c>
      <c r="J63" s="154"/>
      <c r="K63" s="154"/>
      <c r="L63" s="154"/>
      <c r="M63" s="154"/>
      <c r="N63" s="154"/>
      <c r="O63" s="154">
        <v>60</v>
      </c>
      <c r="P63" s="154"/>
      <c r="Q63" s="166"/>
      <c r="R63" s="154"/>
      <c r="S63" s="154">
        <v>85795</v>
      </c>
      <c r="T63" s="154">
        <f>S63+R63+Q63</f>
        <v>85795</v>
      </c>
      <c r="U63" s="145"/>
    </row>
    <row r="64" spans="1:21" s="133" customFormat="1" ht="15.75" customHeight="1">
      <c r="A64" s="157" t="s">
        <v>406</v>
      </c>
      <c r="B64" s="141"/>
      <c r="C64" s="141"/>
      <c r="D64" s="141"/>
      <c r="E64" s="154">
        <v>3</v>
      </c>
      <c r="F64" s="145">
        <f t="shared" si="24"/>
        <v>117696</v>
      </c>
      <c r="G64" s="154">
        <v>117606</v>
      </c>
      <c r="H64" s="154">
        <v>90</v>
      </c>
      <c r="I64" s="154"/>
      <c r="J64" s="154"/>
      <c r="K64" s="154"/>
      <c r="L64" s="154"/>
      <c r="M64" s="154"/>
      <c r="N64" s="154"/>
      <c r="O64" s="154"/>
      <c r="P64" s="154"/>
      <c r="Q64" s="166"/>
      <c r="R64" s="154">
        <v>117696</v>
      </c>
      <c r="S64" s="154"/>
      <c r="T64" s="154">
        <f>S64+R64+Q64</f>
        <v>117696</v>
      </c>
      <c r="U64" s="145"/>
    </row>
    <row r="65" spans="1:21" s="133" customFormat="1" ht="15.75" customHeight="1">
      <c r="A65" s="168" t="s">
        <v>407</v>
      </c>
      <c r="B65" s="144"/>
      <c r="C65" s="144"/>
      <c r="D65" s="144"/>
      <c r="E65" s="148">
        <v>1</v>
      </c>
      <c r="F65" s="145">
        <f t="shared" si="24"/>
        <v>47847</v>
      </c>
      <c r="G65" s="167">
        <v>47617</v>
      </c>
      <c r="H65" s="167">
        <v>200</v>
      </c>
      <c r="I65" s="173">
        <v>30</v>
      </c>
      <c r="J65" s="173"/>
      <c r="K65" s="173"/>
      <c r="L65" s="173"/>
      <c r="M65" s="173"/>
      <c r="N65" s="173"/>
      <c r="O65" s="173">
        <v>30</v>
      </c>
      <c r="P65" s="167"/>
      <c r="Q65" s="173"/>
      <c r="R65" s="167">
        <v>47847</v>
      </c>
      <c r="S65" s="167"/>
      <c r="T65" s="167">
        <f>SUM(Q65:S65)</f>
        <v>47847</v>
      </c>
      <c r="U65" s="155"/>
    </row>
    <row r="66" spans="1:21" s="133" customFormat="1" ht="15.75" customHeight="1">
      <c r="A66" s="140" t="s">
        <v>99</v>
      </c>
      <c r="B66" s="141">
        <f>B67+B74+B76</f>
        <v>0</v>
      </c>
      <c r="C66" s="141">
        <f aca="true" t="shared" si="28" ref="C66:T66">C67+C74+C76</f>
        <v>22</v>
      </c>
      <c r="D66" s="141">
        <f t="shared" si="28"/>
        <v>0</v>
      </c>
      <c r="E66" s="141">
        <f t="shared" si="28"/>
        <v>36</v>
      </c>
      <c r="F66" s="141">
        <f t="shared" si="28"/>
        <v>5601400</v>
      </c>
      <c r="G66" s="141">
        <f t="shared" si="28"/>
        <v>4440062</v>
      </c>
      <c r="H66" s="141">
        <f t="shared" si="28"/>
        <v>636788</v>
      </c>
      <c r="I66" s="141">
        <f t="shared" si="28"/>
        <v>524550</v>
      </c>
      <c r="J66" s="141">
        <f t="shared" si="28"/>
        <v>0</v>
      </c>
      <c r="K66" s="141">
        <f t="shared" si="28"/>
        <v>158400</v>
      </c>
      <c r="L66" s="141">
        <f t="shared" si="28"/>
        <v>0</v>
      </c>
      <c r="M66" s="141">
        <f t="shared" si="28"/>
        <v>0</v>
      </c>
      <c r="N66" s="141">
        <f t="shared" si="28"/>
        <v>0</v>
      </c>
      <c r="O66" s="141">
        <f t="shared" si="28"/>
        <v>366150</v>
      </c>
      <c r="P66" s="141">
        <f t="shared" si="28"/>
        <v>868810</v>
      </c>
      <c r="Q66" s="161">
        <f t="shared" si="28"/>
        <v>4332500</v>
      </c>
      <c r="R66" s="141">
        <f t="shared" si="28"/>
        <v>0</v>
      </c>
      <c r="S66" s="141">
        <f t="shared" si="28"/>
        <v>400090</v>
      </c>
      <c r="T66" s="141">
        <f t="shared" si="28"/>
        <v>4732590</v>
      </c>
      <c r="U66" s="155"/>
    </row>
    <row r="67" spans="1:21" s="133" customFormat="1" ht="15.75" customHeight="1">
      <c r="A67" s="143" t="s">
        <v>408</v>
      </c>
      <c r="B67" s="144">
        <f>B68+B69+B70+B71+B72+B73</f>
        <v>0</v>
      </c>
      <c r="C67" s="144">
        <f aca="true" t="shared" si="29" ref="C67:T67">C68+C69+C70+C71+C72+C73</f>
        <v>19</v>
      </c>
      <c r="D67" s="144">
        <f t="shared" si="29"/>
        <v>0</v>
      </c>
      <c r="E67" s="144">
        <f t="shared" si="29"/>
        <v>32</v>
      </c>
      <c r="F67" s="144">
        <f t="shared" si="29"/>
        <v>4900036</v>
      </c>
      <c r="G67" s="144">
        <f t="shared" si="29"/>
        <v>3917614</v>
      </c>
      <c r="H67" s="144">
        <f t="shared" si="29"/>
        <v>528472</v>
      </c>
      <c r="I67" s="144">
        <f t="shared" si="29"/>
        <v>453950</v>
      </c>
      <c r="J67" s="144">
        <f t="shared" si="29"/>
        <v>0</v>
      </c>
      <c r="K67" s="144">
        <f t="shared" si="29"/>
        <v>136800</v>
      </c>
      <c r="L67" s="144">
        <f t="shared" si="29"/>
        <v>0</v>
      </c>
      <c r="M67" s="144">
        <f t="shared" si="29"/>
        <v>0</v>
      </c>
      <c r="N67" s="144">
        <f t="shared" si="29"/>
        <v>0</v>
      </c>
      <c r="O67" s="144">
        <f t="shared" si="29"/>
        <v>317150</v>
      </c>
      <c r="P67" s="144">
        <f t="shared" si="29"/>
        <v>868810</v>
      </c>
      <c r="Q67" s="151">
        <f t="shared" si="29"/>
        <v>3768500</v>
      </c>
      <c r="R67" s="144">
        <f t="shared" si="29"/>
        <v>0</v>
      </c>
      <c r="S67" s="144">
        <f t="shared" si="29"/>
        <v>262726</v>
      </c>
      <c r="T67" s="144">
        <f t="shared" si="29"/>
        <v>4031226</v>
      </c>
      <c r="U67" s="167"/>
    </row>
    <row r="68" spans="1:21" s="133" customFormat="1" ht="15.75" customHeight="1">
      <c r="A68" s="143" t="s">
        <v>389</v>
      </c>
      <c r="B68" s="144"/>
      <c r="C68" s="144">
        <v>19</v>
      </c>
      <c r="D68" s="144"/>
      <c r="E68" s="169"/>
      <c r="F68" s="145">
        <f aca="true" t="shared" si="30" ref="F68:F73">G68+H68+I68</f>
        <v>3665988</v>
      </c>
      <c r="G68" s="170">
        <v>2684436</v>
      </c>
      <c r="H68" s="170">
        <v>528472</v>
      </c>
      <c r="I68" s="173">
        <f aca="true" t="shared" si="31" ref="I68:I73">J68+K68+L68+M68+N68+O68</f>
        <v>453080</v>
      </c>
      <c r="J68" s="173"/>
      <c r="K68" s="173">
        <v>136800</v>
      </c>
      <c r="L68" s="173"/>
      <c r="M68" s="173"/>
      <c r="N68" s="173"/>
      <c r="O68" s="173">
        <v>316280</v>
      </c>
      <c r="P68" s="167"/>
      <c r="Q68" s="173">
        <v>3602900</v>
      </c>
      <c r="R68" s="167"/>
      <c r="S68" s="155">
        <f>F68-Q68-R68</f>
        <v>63088</v>
      </c>
      <c r="T68" s="167">
        <f>SUM(Q68:S68)</f>
        <v>3665988</v>
      </c>
      <c r="U68" s="167"/>
    </row>
    <row r="69" spans="1:21" s="133" customFormat="1" ht="15.75" customHeight="1">
      <c r="A69" s="143" t="s">
        <v>409</v>
      </c>
      <c r="B69" s="144"/>
      <c r="C69" s="144"/>
      <c r="D69" s="144"/>
      <c r="E69" s="169">
        <v>18</v>
      </c>
      <c r="F69" s="145">
        <f t="shared" si="30"/>
        <v>537120</v>
      </c>
      <c r="G69" s="170">
        <v>536580</v>
      </c>
      <c r="H69" s="170"/>
      <c r="I69" s="173">
        <f t="shared" si="31"/>
        <v>540</v>
      </c>
      <c r="J69" s="173"/>
      <c r="K69" s="173"/>
      <c r="L69" s="173"/>
      <c r="M69" s="173"/>
      <c r="N69" s="173"/>
      <c r="O69" s="173">
        <v>540</v>
      </c>
      <c r="P69" s="167">
        <v>537120</v>
      </c>
      <c r="Q69" s="173"/>
      <c r="R69" s="167"/>
      <c r="S69" s="155"/>
      <c r="T69" s="167"/>
      <c r="U69" s="167"/>
    </row>
    <row r="70" spans="1:21" s="133" customFormat="1" ht="15.75" customHeight="1">
      <c r="A70" s="143" t="s">
        <v>410</v>
      </c>
      <c r="B70" s="144"/>
      <c r="C70" s="144"/>
      <c r="D70" s="144"/>
      <c r="E70" s="169">
        <v>6</v>
      </c>
      <c r="F70" s="145">
        <f t="shared" si="30"/>
        <v>238500</v>
      </c>
      <c r="G70" s="170">
        <v>238320</v>
      </c>
      <c r="H70" s="170"/>
      <c r="I70" s="173">
        <f t="shared" si="31"/>
        <v>180</v>
      </c>
      <c r="J70" s="173"/>
      <c r="K70" s="173"/>
      <c r="L70" s="173"/>
      <c r="M70" s="173"/>
      <c r="N70" s="173"/>
      <c r="O70" s="173">
        <v>180</v>
      </c>
      <c r="P70" s="167">
        <v>238500</v>
      </c>
      <c r="Q70" s="173"/>
      <c r="R70" s="167"/>
      <c r="S70" s="155"/>
      <c r="T70" s="167"/>
      <c r="U70" s="167"/>
    </row>
    <row r="71" spans="1:21" s="133" customFormat="1" ht="15.75" customHeight="1">
      <c r="A71" s="143" t="s">
        <v>411</v>
      </c>
      <c r="B71" s="144"/>
      <c r="C71" s="144"/>
      <c r="D71" s="144"/>
      <c r="E71" s="169">
        <v>3</v>
      </c>
      <c r="F71" s="145">
        <f t="shared" si="30"/>
        <v>152118</v>
      </c>
      <c r="G71" s="170">
        <v>152028</v>
      </c>
      <c r="H71" s="170"/>
      <c r="I71" s="173">
        <f t="shared" si="31"/>
        <v>90</v>
      </c>
      <c r="J71" s="173"/>
      <c r="K71" s="173"/>
      <c r="L71" s="173"/>
      <c r="M71" s="173"/>
      <c r="N71" s="173"/>
      <c r="O71" s="173">
        <v>90</v>
      </c>
      <c r="P71" s="167"/>
      <c r="Q71" s="173"/>
      <c r="R71" s="167"/>
      <c r="S71" s="155">
        <v>152118</v>
      </c>
      <c r="T71" s="167">
        <v>152118</v>
      </c>
      <c r="U71" s="167"/>
    </row>
    <row r="72" spans="1:21" s="133" customFormat="1" ht="15.75" customHeight="1">
      <c r="A72" s="143" t="s">
        <v>412</v>
      </c>
      <c r="B72" s="144"/>
      <c r="C72" s="144"/>
      <c r="D72" s="144"/>
      <c r="E72" s="169">
        <v>2</v>
      </c>
      <c r="F72" s="145">
        <f t="shared" si="30"/>
        <v>93190</v>
      </c>
      <c r="G72" s="170">
        <v>93130</v>
      </c>
      <c r="H72" s="170"/>
      <c r="I72" s="173">
        <f t="shared" si="31"/>
        <v>60</v>
      </c>
      <c r="J72" s="173"/>
      <c r="K72" s="173"/>
      <c r="L72" s="173"/>
      <c r="M72" s="173"/>
      <c r="N72" s="173"/>
      <c r="O72" s="173">
        <v>60</v>
      </c>
      <c r="P72" s="167">
        <v>93190</v>
      </c>
      <c r="Q72" s="173"/>
      <c r="R72" s="167"/>
      <c r="S72" s="155"/>
      <c r="T72" s="167"/>
      <c r="U72" s="167"/>
    </row>
    <row r="73" spans="1:21" s="133" customFormat="1" ht="15.75" customHeight="1">
      <c r="A73" s="143" t="s">
        <v>413</v>
      </c>
      <c r="B73" s="144"/>
      <c r="C73" s="144"/>
      <c r="D73" s="144"/>
      <c r="E73" s="169">
        <v>3</v>
      </c>
      <c r="F73" s="145">
        <f t="shared" si="30"/>
        <v>213120</v>
      </c>
      <c r="G73" s="170">
        <v>213120</v>
      </c>
      <c r="H73" s="170"/>
      <c r="I73" s="173">
        <f t="shared" si="31"/>
        <v>0</v>
      </c>
      <c r="J73" s="173"/>
      <c r="K73" s="173"/>
      <c r="L73" s="173"/>
      <c r="M73" s="173"/>
      <c r="N73" s="173"/>
      <c r="O73" s="173"/>
      <c r="P73" s="167"/>
      <c r="Q73" s="173">
        <v>165600</v>
      </c>
      <c r="R73" s="167"/>
      <c r="S73" s="155">
        <v>47520</v>
      </c>
      <c r="T73" s="167">
        <f>S73+R73+Q73</f>
        <v>213120</v>
      </c>
      <c r="U73" s="167"/>
    </row>
    <row r="74" spans="1:21" s="133" customFormat="1" ht="15.75" customHeight="1">
      <c r="A74" s="143" t="s">
        <v>414</v>
      </c>
      <c r="B74" s="144">
        <f>B75</f>
        <v>0</v>
      </c>
      <c r="C74" s="144">
        <f aca="true" t="shared" si="32" ref="C74:L74">C75</f>
        <v>1</v>
      </c>
      <c r="D74" s="144">
        <f t="shared" si="32"/>
        <v>0</v>
      </c>
      <c r="E74" s="144">
        <f t="shared" si="32"/>
        <v>0</v>
      </c>
      <c r="F74" s="144">
        <f t="shared" si="32"/>
        <v>237176</v>
      </c>
      <c r="G74" s="144">
        <f t="shared" si="32"/>
        <v>160536</v>
      </c>
      <c r="H74" s="144">
        <f t="shared" si="32"/>
        <v>54440</v>
      </c>
      <c r="I74" s="144">
        <f t="shared" si="32"/>
        <v>22200</v>
      </c>
      <c r="J74" s="144">
        <f t="shared" si="32"/>
        <v>0</v>
      </c>
      <c r="K74" s="144">
        <f t="shared" si="32"/>
        <v>7200</v>
      </c>
      <c r="L74" s="144">
        <f t="shared" si="32"/>
        <v>0</v>
      </c>
      <c r="M74" s="144">
        <f aca="true" t="shared" si="33" ref="M74:S74">M75</f>
        <v>0</v>
      </c>
      <c r="N74" s="144">
        <f t="shared" si="33"/>
        <v>0</v>
      </c>
      <c r="O74" s="144">
        <f t="shared" si="33"/>
        <v>15000</v>
      </c>
      <c r="P74" s="144">
        <f t="shared" si="33"/>
        <v>0</v>
      </c>
      <c r="Q74" s="151">
        <f t="shared" si="33"/>
        <v>188000</v>
      </c>
      <c r="R74" s="144">
        <f t="shared" si="33"/>
        <v>0</v>
      </c>
      <c r="S74" s="144">
        <f t="shared" si="33"/>
        <v>49176</v>
      </c>
      <c r="T74" s="144">
        <f>SUM(Q74:S74)</f>
        <v>237176</v>
      </c>
      <c r="U74" s="155"/>
    </row>
    <row r="75" spans="1:21" s="133" customFormat="1" ht="15.75" customHeight="1">
      <c r="A75" s="143" t="s">
        <v>389</v>
      </c>
      <c r="B75" s="144"/>
      <c r="C75" s="144">
        <v>1</v>
      </c>
      <c r="D75" s="144"/>
      <c r="E75" s="152"/>
      <c r="F75" s="145">
        <f>G75+H75+I75</f>
        <v>237176</v>
      </c>
      <c r="G75" s="149">
        <v>160536</v>
      </c>
      <c r="H75" s="149">
        <v>54440</v>
      </c>
      <c r="I75" s="173">
        <f>J75+K75+L75+M75+N75+O75</f>
        <v>22200</v>
      </c>
      <c r="J75" s="139"/>
      <c r="K75" s="139">
        <v>7200</v>
      </c>
      <c r="L75" s="139"/>
      <c r="M75" s="139"/>
      <c r="N75" s="139"/>
      <c r="O75" s="139">
        <v>15000</v>
      </c>
      <c r="P75" s="155"/>
      <c r="Q75" s="174">
        <v>188000</v>
      </c>
      <c r="R75" s="155"/>
      <c r="S75" s="155">
        <f>F75-Q75-R75</f>
        <v>49176</v>
      </c>
      <c r="T75" s="155">
        <f>SUM(Q75:S75)</f>
        <v>237176</v>
      </c>
      <c r="U75" s="155"/>
    </row>
    <row r="76" spans="1:21" s="133" customFormat="1" ht="15.75" customHeight="1">
      <c r="A76" s="143" t="s">
        <v>415</v>
      </c>
      <c r="B76" s="144">
        <f>B77+B78</f>
        <v>0</v>
      </c>
      <c r="C76" s="144">
        <f aca="true" t="shared" si="34" ref="C76:N76">C77+C78</f>
        <v>2</v>
      </c>
      <c r="D76" s="144">
        <f t="shared" si="34"/>
        <v>0</v>
      </c>
      <c r="E76" s="144">
        <f t="shared" si="34"/>
        <v>4</v>
      </c>
      <c r="F76" s="144">
        <f t="shared" si="34"/>
        <v>464188</v>
      </c>
      <c r="G76" s="144">
        <f t="shared" si="34"/>
        <v>361912</v>
      </c>
      <c r="H76" s="144">
        <f t="shared" si="34"/>
        <v>53876</v>
      </c>
      <c r="I76" s="144">
        <f t="shared" si="34"/>
        <v>48400</v>
      </c>
      <c r="J76" s="144">
        <f t="shared" si="34"/>
        <v>0</v>
      </c>
      <c r="K76" s="144">
        <f t="shared" si="34"/>
        <v>14400</v>
      </c>
      <c r="L76" s="144">
        <f t="shared" si="34"/>
        <v>0</v>
      </c>
      <c r="M76" s="144">
        <f t="shared" si="34"/>
        <v>0</v>
      </c>
      <c r="N76" s="144">
        <f t="shared" si="34"/>
        <v>0</v>
      </c>
      <c r="O76" s="144">
        <f aca="true" t="shared" si="35" ref="O76:T76">O77+O78</f>
        <v>34000</v>
      </c>
      <c r="P76" s="144">
        <f t="shared" si="35"/>
        <v>0</v>
      </c>
      <c r="Q76" s="151">
        <f t="shared" si="35"/>
        <v>376000</v>
      </c>
      <c r="R76" s="144">
        <f t="shared" si="35"/>
        <v>0</v>
      </c>
      <c r="S76" s="144">
        <f t="shared" si="35"/>
        <v>88188</v>
      </c>
      <c r="T76" s="144">
        <f t="shared" si="35"/>
        <v>464188</v>
      </c>
      <c r="U76" s="155"/>
    </row>
    <row r="77" spans="1:21" s="133" customFormat="1" ht="15.75" customHeight="1">
      <c r="A77" s="143" t="s">
        <v>389</v>
      </c>
      <c r="B77" s="144"/>
      <c r="C77" s="144">
        <v>2</v>
      </c>
      <c r="D77" s="144"/>
      <c r="E77" s="152"/>
      <c r="F77" s="145">
        <f>G77+H77+I77</f>
        <v>379152</v>
      </c>
      <c r="G77" s="149">
        <v>276876</v>
      </c>
      <c r="H77" s="149">
        <v>53876</v>
      </c>
      <c r="I77" s="173">
        <f>J77+K77+L77+M77+N77+O77</f>
        <v>48400</v>
      </c>
      <c r="J77" s="139"/>
      <c r="K77" s="139">
        <v>14400</v>
      </c>
      <c r="L77" s="139"/>
      <c r="M77" s="139"/>
      <c r="N77" s="139"/>
      <c r="O77" s="139">
        <v>34000</v>
      </c>
      <c r="P77" s="155"/>
      <c r="Q77" s="139">
        <v>376000</v>
      </c>
      <c r="R77" s="155"/>
      <c r="S77" s="155">
        <f>F77-Q77-R77</f>
        <v>3152</v>
      </c>
      <c r="T77" s="155">
        <f>SUM(Q77:S77)</f>
        <v>379152</v>
      </c>
      <c r="U77" s="155"/>
    </row>
    <row r="78" spans="1:21" s="133" customFormat="1" ht="15.75" customHeight="1">
      <c r="A78" s="143" t="s">
        <v>416</v>
      </c>
      <c r="B78" s="144"/>
      <c r="C78" s="144"/>
      <c r="D78" s="144"/>
      <c r="E78" s="146">
        <v>4</v>
      </c>
      <c r="F78" s="145">
        <f>G78+H78+I78</f>
        <v>85036</v>
      </c>
      <c r="G78" s="149">
        <v>85036</v>
      </c>
      <c r="H78" s="149"/>
      <c r="I78" s="139"/>
      <c r="J78" s="139"/>
      <c r="K78" s="139"/>
      <c r="L78" s="139"/>
      <c r="M78" s="139"/>
      <c r="N78" s="139"/>
      <c r="O78" s="139"/>
      <c r="P78" s="155"/>
      <c r="Q78" s="139"/>
      <c r="R78" s="155"/>
      <c r="S78" s="155">
        <v>85036</v>
      </c>
      <c r="T78" s="155">
        <f>SUM(Q78:S78)</f>
        <v>85036</v>
      </c>
      <c r="U78" s="155"/>
    </row>
    <row r="79" spans="1:21" s="133" customFormat="1" ht="15.75" customHeight="1">
      <c r="A79" s="140" t="s">
        <v>101</v>
      </c>
      <c r="B79" s="141"/>
      <c r="C79" s="141"/>
      <c r="D79" s="141"/>
      <c r="E79" s="154">
        <f>E80+E81</f>
        <v>6</v>
      </c>
      <c r="F79" s="154">
        <f aca="true" t="shared" si="36" ref="F79:S79">F80+F81</f>
        <v>195208</v>
      </c>
      <c r="G79" s="154">
        <f t="shared" si="36"/>
        <v>195208</v>
      </c>
      <c r="H79" s="154">
        <f t="shared" si="36"/>
        <v>0</v>
      </c>
      <c r="I79" s="154">
        <f t="shared" si="36"/>
        <v>0</v>
      </c>
      <c r="J79" s="154">
        <f t="shared" si="36"/>
        <v>0</v>
      </c>
      <c r="K79" s="154">
        <f t="shared" si="36"/>
        <v>0</v>
      </c>
      <c r="L79" s="154">
        <f t="shared" si="36"/>
        <v>0</v>
      </c>
      <c r="M79" s="154">
        <f t="shared" si="36"/>
        <v>0</v>
      </c>
      <c r="N79" s="154">
        <f t="shared" si="36"/>
        <v>0</v>
      </c>
      <c r="O79" s="154">
        <f t="shared" si="36"/>
        <v>0</v>
      </c>
      <c r="P79" s="154">
        <f t="shared" si="36"/>
        <v>0</v>
      </c>
      <c r="Q79" s="154">
        <f t="shared" si="36"/>
        <v>0</v>
      </c>
      <c r="R79" s="154">
        <f t="shared" si="36"/>
        <v>0</v>
      </c>
      <c r="S79" s="154">
        <f t="shared" si="36"/>
        <v>195208</v>
      </c>
      <c r="T79" s="155">
        <f>SUM(Q79:S79)</f>
        <v>195208</v>
      </c>
      <c r="U79" s="139"/>
    </row>
    <row r="80" spans="1:21" s="133" customFormat="1" ht="15.75" customHeight="1">
      <c r="A80" s="143" t="s">
        <v>417</v>
      </c>
      <c r="B80" s="144"/>
      <c r="C80" s="144"/>
      <c r="D80" s="144"/>
      <c r="E80" s="146"/>
      <c r="F80" s="145"/>
      <c r="G80" s="149"/>
      <c r="H80" s="149"/>
      <c r="I80" s="139"/>
      <c r="J80" s="139"/>
      <c r="K80" s="139"/>
      <c r="L80" s="139"/>
      <c r="M80" s="139"/>
      <c r="N80" s="139"/>
      <c r="O80" s="139"/>
      <c r="P80" s="155"/>
      <c r="Q80" s="139"/>
      <c r="R80" s="155"/>
      <c r="S80" s="155"/>
      <c r="T80" s="155">
        <f>SUM(Q80:S80)</f>
        <v>0</v>
      </c>
      <c r="U80" s="155"/>
    </row>
    <row r="81" spans="1:21" s="133" customFormat="1" ht="15.75" customHeight="1">
      <c r="A81" s="143" t="s">
        <v>418</v>
      </c>
      <c r="B81" s="144"/>
      <c r="C81" s="144"/>
      <c r="D81" s="144"/>
      <c r="E81" s="154">
        <v>6</v>
      </c>
      <c r="F81" s="155">
        <f>G81+H81+I81</f>
        <v>195208</v>
      </c>
      <c r="G81" s="155">
        <v>195208</v>
      </c>
      <c r="H81" s="155"/>
      <c r="I81" s="139"/>
      <c r="J81" s="139"/>
      <c r="K81" s="139"/>
      <c r="L81" s="139"/>
      <c r="M81" s="139"/>
      <c r="N81" s="139"/>
      <c r="O81" s="139"/>
      <c r="P81" s="155"/>
      <c r="Q81" s="139"/>
      <c r="R81" s="155"/>
      <c r="S81" s="155">
        <v>195208</v>
      </c>
      <c r="T81" s="155">
        <f>SUM(Q81:S81)</f>
        <v>195208</v>
      </c>
      <c r="U81" s="155"/>
    </row>
    <row r="82" spans="1:21" s="133" customFormat="1" ht="15.75" customHeight="1">
      <c r="A82" s="140" t="s">
        <v>102</v>
      </c>
      <c r="B82" s="141">
        <f>B83+B84</f>
        <v>0</v>
      </c>
      <c r="C82" s="141">
        <f aca="true" t="shared" si="37" ref="C82:T82">C83+C84</f>
        <v>9</v>
      </c>
      <c r="D82" s="141">
        <f t="shared" si="37"/>
        <v>0</v>
      </c>
      <c r="E82" s="141">
        <f t="shared" si="37"/>
        <v>1</v>
      </c>
      <c r="F82" s="141">
        <f t="shared" si="37"/>
        <v>1774834</v>
      </c>
      <c r="G82" s="141">
        <f t="shared" si="37"/>
        <v>1320652</v>
      </c>
      <c r="H82" s="141">
        <f t="shared" si="37"/>
        <v>235272</v>
      </c>
      <c r="I82" s="141">
        <f t="shared" si="37"/>
        <v>218910</v>
      </c>
      <c r="J82" s="141">
        <f t="shared" si="37"/>
        <v>0</v>
      </c>
      <c r="K82" s="141">
        <f t="shared" si="37"/>
        <v>64800</v>
      </c>
      <c r="L82" s="141">
        <f t="shared" si="37"/>
        <v>0</v>
      </c>
      <c r="M82" s="141">
        <f t="shared" si="37"/>
        <v>0</v>
      </c>
      <c r="N82" s="141">
        <f t="shared" si="37"/>
        <v>0</v>
      </c>
      <c r="O82" s="141">
        <f t="shared" si="37"/>
        <v>154110</v>
      </c>
      <c r="P82" s="141">
        <f t="shared" si="37"/>
        <v>0</v>
      </c>
      <c r="Q82" s="161">
        <f t="shared" si="37"/>
        <v>1692000</v>
      </c>
      <c r="R82" s="141">
        <f t="shared" si="37"/>
        <v>0</v>
      </c>
      <c r="S82" s="141">
        <f t="shared" si="37"/>
        <v>82834</v>
      </c>
      <c r="T82" s="141">
        <f t="shared" si="37"/>
        <v>1774834</v>
      </c>
      <c r="U82" s="155"/>
    </row>
    <row r="83" spans="1:21" s="133" customFormat="1" ht="15.75" customHeight="1">
      <c r="A83" s="143" t="s">
        <v>419</v>
      </c>
      <c r="B83" s="144"/>
      <c r="C83" s="144">
        <v>4</v>
      </c>
      <c r="D83" s="144"/>
      <c r="E83" s="154">
        <v>1</v>
      </c>
      <c r="F83" s="145">
        <f>G83+H83+I83</f>
        <v>828706</v>
      </c>
      <c r="G83" s="155">
        <v>627352</v>
      </c>
      <c r="H83" s="155">
        <v>104524</v>
      </c>
      <c r="I83" s="139">
        <f>J83+K83+L83+M83+N83+O83</f>
        <v>96830</v>
      </c>
      <c r="J83" s="139"/>
      <c r="K83" s="139">
        <v>28800</v>
      </c>
      <c r="L83" s="139"/>
      <c r="M83" s="139"/>
      <c r="N83" s="139"/>
      <c r="O83" s="139">
        <v>68030</v>
      </c>
      <c r="P83" s="155"/>
      <c r="Q83" s="139">
        <v>752000</v>
      </c>
      <c r="R83" s="155"/>
      <c r="S83" s="155">
        <f>F83-Q83-R83</f>
        <v>76706</v>
      </c>
      <c r="T83" s="155">
        <f>SUM(Q83:S83)</f>
        <v>828706</v>
      </c>
      <c r="U83" s="155"/>
    </row>
    <row r="84" spans="1:21" s="134" customFormat="1" ht="15.75" customHeight="1">
      <c r="A84" s="143" t="s">
        <v>420</v>
      </c>
      <c r="B84" s="144"/>
      <c r="C84" s="144">
        <v>5</v>
      </c>
      <c r="D84" s="144"/>
      <c r="E84" s="146"/>
      <c r="F84" s="145">
        <f>G84+H84+I84</f>
        <v>946128</v>
      </c>
      <c r="G84" s="145">
        <v>693300</v>
      </c>
      <c r="H84" s="145">
        <v>130748</v>
      </c>
      <c r="I84" s="139">
        <f>J84+K84+L84+M84+N84+O84</f>
        <v>122080</v>
      </c>
      <c r="J84" s="139"/>
      <c r="K84" s="139">
        <v>36000</v>
      </c>
      <c r="L84" s="139"/>
      <c r="M84" s="139"/>
      <c r="N84" s="139"/>
      <c r="O84" s="139">
        <v>86080</v>
      </c>
      <c r="P84" s="145"/>
      <c r="Q84" s="139">
        <v>940000</v>
      </c>
      <c r="R84" s="155"/>
      <c r="S84" s="155">
        <f>F84-Q84-R84</f>
        <v>6128</v>
      </c>
      <c r="T84" s="155">
        <f>SUM(Q84:S84)</f>
        <v>946128</v>
      </c>
      <c r="U84" s="164"/>
    </row>
    <row r="85" spans="1:21" s="133" customFormat="1" ht="16.5" customHeight="1">
      <c r="A85" s="140" t="s">
        <v>103</v>
      </c>
      <c r="B85" s="141"/>
      <c r="C85" s="141"/>
      <c r="D85" s="141"/>
      <c r="E85" s="146"/>
      <c r="F85" s="145"/>
      <c r="G85" s="145"/>
      <c r="H85" s="145"/>
      <c r="I85" s="139"/>
      <c r="J85" s="139"/>
      <c r="K85" s="139"/>
      <c r="L85" s="139"/>
      <c r="M85" s="139"/>
      <c r="N85" s="139"/>
      <c r="O85" s="139"/>
      <c r="P85" s="155"/>
      <c r="Q85" s="139"/>
      <c r="R85" s="155"/>
      <c r="S85" s="155"/>
      <c r="T85" s="155"/>
      <c r="U85" s="139"/>
    </row>
    <row r="86" spans="1:21" s="133" customFormat="1" ht="16.5" customHeight="1">
      <c r="A86" s="143" t="s">
        <v>421</v>
      </c>
      <c r="B86" s="144"/>
      <c r="C86" s="144"/>
      <c r="D86" s="144"/>
      <c r="E86" s="152"/>
      <c r="F86" s="149"/>
      <c r="G86" s="149"/>
      <c r="H86" s="149"/>
      <c r="I86" s="139"/>
      <c r="J86" s="139"/>
      <c r="K86" s="139"/>
      <c r="L86" s="139"/>
      <c r="M86" s="139"/>
      <c r="N86" s="139"/>
      <c r="O86" s="139"/>
      <c r="P86" s="155"/>
      <c r="Q86" s="139"/>
      <c r="R86" s="155"/>
      <c r="S86" s="155"/>
      <c r="T86" s="155"/>
      <c r="U86" s="139"/>
    </row>
    <row r="87" spans="1:21" s="133" customFormat="1" ht="16.5" customHeight="1">
      <c r="A87" s="143" t="s">
        <v>422</v>
      </c>
      <c r="B87" s="144"/>
      <c r="C87" s="144"/>
      <c r="D87" s="144"/>
      <c r="E87" s="152"/>
      <c r="F87" s="149"/>
      <c r="G87" s="149"/>
      <c r="H87" s="149"/>
      <c r="I87" s="139"/>
      <c r="J87" s="139"/>
      <c r="K87" s="139"/>
      <c r="L87" s="139"/>
      <c r="M87" s="139"/>
      <c r="N87" s="139"/>
      <c r="O87" s="139"/>
      <c r="P87" s="155"/>
      <c r="Q87" s="139"/>
      <c r="R87" s="155"/>
      <c r="S87" s="155"/>
      <c r="T87" s="155"/>
      <c r="U87" s="155"/>
    </row>
    <row r="88" spans="1:21" s="133" customFormat="1" ht="18" customHeight="1">
      <c r="A88" s="140" t="s">
        <v>238</v>
      </c>
      <c r="B88" s="144">
        <f>B85+B82+B79+B66+B60+B57+B51+B42+B37+B34+B29+B24+B6</f>
        <v>77</v>
      </c>
      <c r="C88" s="144">
        <f aca="true" t="shared" si="38" ref="C88:T88">C85+C82+C79+C66+C60+C57+C51+C42+C37+C34+C29+C24+C6</f>
        <v>56</v>
      </c>
      <c r="D88" s="144">
        <f t="shared" si="38"/>
        <v>50</v>
      </c>
      <c r="E88" s="144">
        <f t="shared" si="38"/>
        <v>109</v>
      </c>
      <c r="F88" s="144">
        <f t="shared" si="38"/>
        <v>35554577</v>
      </c>
      <c r="G88" s="144">
        <f t="shared" si="38"/>
        <v>27171889</v>
      </c>
      <c r="H88" s="144">
        <f t="shared" si="38"/>
        <v>4526678</v>
      </c>
      <c r="I88" s="144">
        <f t="shared" si="38"/>
        <v>3856010</v>
      </c>
      <c r="J88" s="144">
        <f t="shared" si="38"/>
        <v>268900</v>
      </c>
      <c r="K88" s="144">
        <f t="shared" si="38"/>
        <v>962400</v>
      </c>
      <c r="L88" s="153">
        <f t="shared" si="38"/>
        <v>83000</v>
      </c>
      <c r="M88" s="144">
        <f t="shared" si="38"/>
        <v>214400</v>
      </c>
      <c r="N88" s="144">
        <f t="shared" si="38"/>
        <v>0</v>
      </c>
      <c r="O88" s="144">
        <f t="shared" si="38"/>
        <v>2327310</v>
      </c>
      <c r="P88" s="144">
        <f t="shared" si="38"/>
        <v>868810</v>
      </c>
      <c r="Q88" s="151">
        <f t="shared" si="38"/>
        <v>26081100</v>
      </c>
      <c r="R88" s="144">
        <f t="shared" si="38"/>
        <v>1525507</v>
      </c>
      <c r="S88" s="144">
        <f t="shared" si="38"/>
        <v>7079160</v>
      </c>
      <c r="T88" s="144">
        <f t="shared" si="38"/>
        <v>34685767</v>
      </c>
      <c r="U88" s="155"/>
    </row>
    <row r="89" spans="1:17" s="133" customFormat="1" ht="12">
      <c r="A89" s="171" t="s">
        <v>423</v>
      </c>
      <c r="B89" s="171"/>
      <c r="C89" s="171"/>
      <c r="D89" s="171"/>
      <c r="E89" s="171"/>
      <c r="F89" s="171"/>
      <c r="G89" s="171"/>
      <c r="I89" s="162"/>
      <c r="J89" s="162"/>
      <c r="K89" s="162"/>
      <c r="L89" s="162"/>
      <c r="M89" s="162"/>
      <c r="N89" s="162"/>
      <c r="O89" s="162"/>
      <c r="Q89" s="162"/>
    </row>
    <row r="90" spans="1:21" s="133" customFormat="1" ht="36" customHeight="1">
      <c r="A90" s="171" t="s">
        <v>424</v>
      </c>
      <c r="B90" s="171"/>
      <c r="C90" s="171"/>
      <c r="D90" s="171"/>
      <c r="E90" s="171"/>
      <c r="F90" s="171"/>
      <c r="G90" s="171"/>
      <c r="H90" s="171"/>
      <c r="I90" s="171"/>
      <c r="J90" s="171"/>
      <c r="K90" s="171"/>
      <c r="L90" s="171"/>
      <c r="M90" s="171"/>
      <c r="N90" s="171"/>
      <c r="O90" s="171"/>
      <c r="P90" s="171"/>
      <c r="Q90" s="171"/>
      <c r="R90" s="171"/>
      <c r="S90" s="171"/>
      <c r="T90" s="171"/>
      <c r="U90" s="171"/>
    </row>
    <row r="91" spans="6:17" s="133" customFormat="1" ht="12">
      <c r="F91" s="172"/>
      <c r="I91" s="162"/>
      <c r="J91" s="162"/>
      <c r="K91" s="162"/>
      <c r="L91" s="162"/>
      <c r="M91" s="162"/>
      <c r="N91" s="162"/>
      <c r="O91" s="162"/>
      <c r="Q91" s="162"/>
    </row>
    <row r="92" spans="9:17" s="133" customFormat="1" ht="12">
      <c r="I92" s="162"/>
      <c r="J92" s="162"/>
      <c r="K92" s="162"/>
      <c r="L92" s="162"/>
      <c r="M92" s="162"/>
      <c r="N92" s="162"/>
      <c r="O92" s="162"/>
      <c r="Q92" s="162"/>
    </row>
    <row r="93" spans="9:17" s="133" customFormat="1" ht="12">
      <c r="I93" s="162"/>
      <c r="J93" s="162"/>
      <c r="K93" s="162"/>
      <c r="L93" s="162"/>
      <c r="M93" s="162"/>
      <c r="N93" s="162"/>
      <c r="O93" s="162"/>
      <c r="Q93" s="162"/>
    </row>
    <row r="94" spans="9:17" s="133" customFormat="1" ht="12">
      <c r="I94" s="162"/>
      <c r="J94" s="162"/>
      <c r="K94" s="162"/>
      <c r="L94" s="162"/>
      <c r="M94" s="162"/>
      <c r="N94" s="162"/>
      <c r="O94" s="162"/>
      <c r="Q94" s="175"/>
    </row>
    <row r="95" spans="9:17" s="133" customFormat="1" ht="12">
      <c r="I95" s="162"/>
      <c r="J95" s="162"/>
      <c r="K95" s="162"/>
      <c r="L95" s="162"/>
      <c r="M95" s="162"/>
      <c r="N95" s="162"/>
      <c r="O95" s="162"/>
      <c r="Q95" s="162"/>
    </row>
    <row r="96" spans="9:17" s="133" customFormat="1" ht="12">
      <c r="I96" s="162"/>
      <c r="J96" s="162"/>
      <c r="K96" s="162"/>
      <c r="L96" s="162"/>
      <c r="M96" s="162"/>
      <c r="N96" s="162"/>
      <c r="O96" s="162"/>
      <c r="Q96" s="162"/>
    </row>
    <row r="97" spans="9:17" s="133" customFormat="1" ht="12">
      <c r="I97" s="162"/>
      <c r="J97" s="162"/>
      <c r="K97" s="162"/>
      <c r="L97" s="162"/>
      <c r="M97" s="162"/>
      <c r="N97" s="162"/>
      <c r="O97" s="162"/>
      <c r="Q97" s="162"/>
    </row>
    <row r="98" spans="9:17" s="133" customFormat="1" ht="12">
      <c r="I98" s="162"/>
      <c r="J98" s="162"/>
      <c r="K98" s="162"/>
      <c r="L98" s="162"/>
      <c r="M98" s="162"/>
      <c r="N98" s="162"/>
      <c r="O98" s="162"/>
      <c r="Q98" s="162"/>
    </row>
    <row r="99" spans="9:17" s="133" customFormat="1" ht="12">
      <c r="I99" s="162"/>
      <c r="J99" s="162"/>
      <c r="K99" s="162"/>
      <c r="L99" s="162"/>
      <c r="M99" s="162"/>
      <c r="N99" s="162"/>
      <c r="O99" s="162"/>
      <c r="Q99" s="162"/>
    </row>
    <row r="100" spans="9:17" s="133" customFormat="1" ht="12">
      <c r="I100" s="162"/>
      <c r="J100" s="162"/>
      <c r="K100" s="162"/>
      <c r="L100" s="162"/>
      <c r="M100" s="162"/>
      <c r="N100" s="162"/>
      <c r="O100" s="162"/>
      <c r="Q100" s="162"/>
    </row>
    <row r="101" spans="9:17" s="133" customFormat="1" ht="12">
      <c r="I101" s="162"/>
      <c r="J101" s="162"/>
      <c r="K101" s="162"/>
      <c r="L101" s="162"/>
      <c r="M101" s="162"/>
      <c r="N101" s="162"/>
      <c r="O101" s="162"/>
      <c r="Q101" s="162"/>
    </row>
    <row r="102" spans="9:17" s="133" customFormat="1" ht="12">
      <c r="I102" s="162"/>
      <c r="J102" s="162"/>
      <c r="K102" s="162"/>
      <c r="L102" s="162"/>
      <c r="M102" s="162"/>
      <c r="N102" s="162"/>
      <c r="O102" s="162"/>
      <c r="Q102" s="162"/>
    </row>
    <row r="103" spans="9:17" s="133" customFormat="1" ht="12">
      <c r="I103" s="162"/>
      <c r="J103" s="162"/>
      <c r="K103" s="162"/>
      <c r="L103" s="162"/>
      <c r="M103" s="162"/>
      <c r="N103" s="162"/>
      <c r="O103" s="162"/>
      <c r="Q103" s="162"/>
    </row>
    <row r="104" spans="9:17" s="133" customFormat="1" ht="12">
      <c r="I104" s="162"/>
      <c r="J104" s="162"/>
      <c r="K104" s="162"/>
      <c r="L104" s="162"/>
      <c r="M104" s="162"/>
      <c r="N104" s="162"/>
      <c r="O104" s="162"/>
      <c r="Q104" s="162"/>
    </row>
    <row r="105" spans="9:17" s="133" customFormat="1" ht="12">
      <c r="I105" s="162"/>
      <c r="J105" s="162"/>
      <c r="K105" s="162"/>
      <c r="L105" s="162"/>
      <c r="M105" s="162"/>
      <c r="N105" s="162"/>
      <c r="O105" s="162"/>
      <c r="Q105" s="162"/>
    </row>
    <row r="106" spans="9:17" s="133" customFormat="1" ht="12">
      <c r="I106" s="162"/>
      <c r="J106" s="162"/>
      <c r="K106" s="162"/>
      <c r="L106" s="162"/>
      <c r="M106" s="162"/>
      <c r="N106" s="162"/>
      <c r="O106" s="162"/>
      <c r="Q106" s="162"/>
    </row>
    <row r="107" spans="9:17" s="133" customFormat="1" ht="12">
      <c r="I107" s="162"/>
      <c r="J107" s="162"/>
      <c r="K107" s="162"/>
      <c r="L107" s="162"/>
      <c r="M107" s="162"/>
      <c r="N107" s="162"/>
      <c r="O107" s="162"/>
      <c r="Q107" s="162"/>
    </row>
    <row r="108" spans="9:17" s="133" customFormat="1" ht="12">
      <c r="I108" s="162"/>
      <c r="J108" s="162"/>
      <c r="K108" s="162"/>
      <c r="L108" s="162"/>
      <c r="M108" s="162"/>
      <c r="N108" s="162"/>
      <c r="O108" s="162"/>
      <c r="Q108" s="162"/>
    </row>
    <row r="109" spans="9:17" s="133" customFormat="1" ht="12">
      <c r="I109" s="162"/>
      <c r="J109" s="162"/>
      <c r="K109" s="162"/>
      <c r="L109" s="162"/>
      <c r="M109" s="162"/>
      <c r="N109" s="162"/>
      <c r="O109" s="162"/>
      <c r="Q109" s="162"/>
    </row>
    <row r="110" spans="9:17" s="133" customFormat="1" ht="12">
      <c r="I110" s="162"/>
      <c r="J110" s="162"/>
      <c r="K110" s="162"/>
      <c r="L110" s="162"/>
      <c r="M110" s="162"/>
      <c r="N110" s="162"/>
      <c r="O110" s="162"/>
      <c r="Q110" s="162"/>
    </row>
    <row r="111" spans="9:17" s="133" customFormat="1" ht="12">
      <c r="I111" s="162"/>
      <c r="J111" s="162"/>
      <c r="K111" s="162"/>
      <c r="L111" s="162"/>
      <c r="M111" s="162"/>
      <c r="N111" s="162"/>
      <c r="O111" s="162"/>
      <c r="Q111" s="162"/>
    </row>
    <row r="112" spans="9:17" s="133" customFormat="1" ht="12">
      <c r="I112" s="162"/>
      <c r="J112" s="162"/>
      <c r="K112" s="162"/>
      <c r="L112" s="162"/>
      <c r="M112" s="162"/>
      <c r="N112" s="162"/>
      <c r="O112" s="162"/>
      <c r="Q112" s="162"/>
    </row>
    <row r="113" spans="9:17" s="133" customFormat="1" ht="12">
      <c r="I113" s="162"/>
      <c r="J113" s="162"/>
      <c r="K113" s="162"/>
      <c r="L113" s="162"/>
      <c r="M113" s="162"/>
      <c r="N113" s="162"/>
      <c r="O113" s="162"/>
      <c r="Q113" s="162"/>
    </row>
    <row r="114" spans="9:17" s="133" customFormat="1" ht="12">
      <c r="I114" s="162"/>
      <c r="J114" s="162"/>
      <c r="K114" s="162"/>
      <c r="L114" s="162"/>
      <c r="M114" s="162"/>
      <c r="N114" s="162"/>
      <c r="O114" s="162"/>
      <c r="Q114" s="162"/>
    </row>
    <row r="115" spans="9:17" s="133" customFormat="1" ht="12">
      <c r="I115" s="162"/>
      <c r="J115" s="162"/>
      <c r="K115" s="162"/>
      <c r="L115" s="162"/>
      <c r="M115" s="162"/>
      <c r="N115" s="162"/>
      <c r="O115" s="162"/>
      <c r="Q115" s="162"/>
    </row>
    <row r="116" spans="9:17" s="133" customFormat="1" ht="12">
      <c r="I116" s="162"/>
      <c r="J116" s="162"/>
      <c r="K116" s="162"/>
      <c r="L116" s="162"/>
      <c r="M116" s="162"/>
      <c r="N116" s="162"/>
      <c r="O116" s="162"/>
      <c r="Q116" s="162"/>
    </row>
    <row r="117" spans="9:17" s="133" customFormat="1" ht="12">
      <c r="I117" s="162"/>
      <c r="J117" s="162"/>
      <c r="K117" s="162"/>
      <c r="L117" s="162"/>
      <c r="M117" s="162"/>
      <c r="N117" s="162"/>
      <c r="O117" s="162"/>
      <c r="Q117" s="162"/>
    </row>
    <row r="118" spans="9:17" s="133" customFormat="1" ht="12">
      <c r="I118" s="162"/>
      <c r="J118" s="162"/>
      <c r="K118" s="162"/>
      <c r="L118" s="162"/>
      <c r="M118" s="162"/>
      <c r="N118" s="162"/>
      <c r="O118" s="162"/>
      <c r="Q118" s="162"/>
    </row>
    <row r="119" spans="9:17" s="133" customFormat="1" ht="12">
      <c r="I119" s="162"/>
      <c r="J119" s="162"/>
      <c r="K119" s="162"/>
      <c r="L119" s="162"/>
      <c r="M119" s="162"/>
      <c r="N119" s="162"/>
      <c r="O119" s="162"/>
      <c r="Q119" s="162"/>
    </row>
    <row r="120" spans="9:17" s="133" customFormat="1" ht="12">
      <c r="I120" s="162"/>
      <c r="J120" s="162"/>
      <c r="K120" s="162"/>
      <c r="L120" s="162"/>
      <c r="M120" s="162"/>
      <c r="N120" s="162"/>
      <c r="O120" s="162"/>
      <c r="Q120" s="162"/>
    </row>
    <row r="121" spans="9:17" s="133" customFormat="1" ht="12">
      <c r="I121" s="162"/>
      <c r="J121" s="162"/>
      <c r="K121" s="162"/>
      <c r="L121" s="162"/>
      <c r="M121" s="162"/>
      <c r="N121" s="162"/>
      <c r="O121" s="162"/>
      <c r="Q121" s="162"/>
    </row>
    <row r="122" spans="9:17" s="133" customFormat="1" ht="12">
      <c r="I122" s="162"/>
      <c r="J122" s="162"/>
      <c r="K122" s="162"/>
      <c r="L122" s="162"/>
      <c r="M122" s="162"/>
      <c r="N122" s="162"/>
      <c r="O122" s="162"/>
      <c r="Q122" s="162"/>
    </row>
    <row r="123" spans="9:17" s="133" customFormat="1" ht="12">
      <c r="I123" s="162"/>
      <c r="J123" s="162"/>
      <c r="K123" s="162"/>
      <c r="L123" s="162"/>
      <c r="M123" s="162"/>
      <c r="N123" s="162"/>
      <c r="O123" s="162"/>
      <c r="Q123" s="162"/>
    </row>
    <row r="124" spans="9:17" s="133" customFormat="1" ht="12">
      <c r="I124" s="162"/>
      <c r="J124" s="162"/>
      <c r="K124" s="162"/>
      <c r="L124" s="162"/>
      <c r="M124" s="162"/>
      <c r="N124" s="162"/>
      <c r="O124" s="162"/>
      <c r="Q124" s="162"/>
    </row>
    <row r="125" spans="9:17" s="133" customFormat="1" ht="12">
      <c r="I125" s="162"/>
      <c r="J125" s="162"/>
      <c r="K125" s="162"/>
      <c r="L125" s="162"/>
      <c r="M125" s="162"/>
      <c r="N125" s="162"/>
      <c r="O125" s="162"/>
      <c r="Q125" s="162"/>
    </row>
    <row r="126" spans="9:17" s="133" customFormat="1" ht="12">
      <c r="I126" s="162"/>
      <c r="J126" s="162"/>
      <c r="K126" s="162"/>
      <c r="L126" s="162"/>
      <c r="M126" s="162"/>
      <c r="N126" s="162"/>
      <c r="O126" s="162"/>
      <c r="Q126" s="162"/>
    </row>
    <row r="127" spans="9:17" s="133" customFormat="1" ht="12">
      <c r="I127" s="162"/>
      <c r="J127" s="162"/>
      <c r="K127" s="162"/>
      <c r="L127" s="162"/>
      <c r="M127" s="162"/>
      <c r="N127" s="162"/>
      <c r="O127" s="162"/>
      <c r="Q127" s="162"/>
    </row>
    <row r="128" spans="9:17" s="133" customFormat="1" ht="12">
      <c r="I128" s="162"/>
      <c r="J128" s="162"/>
      <c r="K128" s="162"/>
      <c r="L128" s="162"/>
      <c r="M128" s="162"/>
      <c r="N128" s="162"/>
      <c r="O128" s="162"/>
      <c r="Q128" s="162"/>
    </row>
    <row r="129" spans="9:17" s="133" customFormat="1" ht="12">
      <c r="I129" s="162"/>
      <c r="J129" s="162"/>
      <c r="K129" s="162"/>
      <c r="L129" s="162"/>
      <c r="M129" s="162"/>
      <c r="N129" s="162"/>
      <c r="O129" s="162"/>
      <c r="Q129" s="162"/>
    </row>
    <row r="130" spans="9:17" s="133" customFormat="1" ht="12">
      <c r="I130" s="162"/>
      <c r="J130" s="162"/>
      <c r="K130" s="162"/>
      <c r="L130" s="162"/>
      <c r="M130" s="162"/>
      <c r="N130" s="162"/>
      <c r="O130" s="162"/>
      <c r="Q130" s="162"/>
    </row>
    <row r="131" spans="9:17" s="133" customFormat="1" ht="12">
      <c r="I131" s="162"/>
      <c r="J131" s="162"/>
      <c r="K131" s="162"/>
      <c r="L131" s="162"/>
      <c r="M131" s="162"/>
      <c r="N131" s="162"/>
      <c r="O131" s="162"/>
      <c r="Q131" s="162"/>
    </row>
    <row r="132" spans="9:17" s="133" customFormat="1" ht="12">
      <c r="I132" s="162"/>
      <c r="J132" s="162"/>
      <c r="K132" s="162"/>
      <c r="L132" s="162"/>
      <c r="M132" s="162"/>
      <c r="N132" s="162"/>
      <c r="O132" s="162"/>
      <c r="Q132" s="162"/>
    </row>
    <row r="133" spans="9:17" s="133" customFormat="1" ht="12">
      <c r="I133" s="162"/>
      <c r="J133" s="162"/>
      <c r="K133" s="162"/>
      <c r="L133" s="162"/>
      <c r="M133" s="162"/>
      <c r="N133" s="162"/>
      <c r="O133" s="162"/>
      <c r="Q133" s="162"/>
    </row>
    <row r="134" spans="9:17" s="133" customFormat="1" ht="12">
      <c r="I134" s="162"/>
      <c r="J134" s="162"/>
      <c r="K134" s="162"/>
      <c r="L134" s="162"/>
      <c r="M134" s="162"/>
      <c r="N134" s="162"/>
      <c r="O134" s="162"/>
      <c r="Q134" s="162"/>
    </row>
    <row r="135" spans="9:17" s="133" customFormat="1" ht="12">
      <c r="I135" s="162"/>
      <c r="J135" s="162"/>
      <c r="K135" s="162"/>
      <c r="L135" s="162"/>
      <c r="M135" s="162"/>
      <c r="N135" s="162"/>
      <c r="O135" s="162"/>
      <c r="Q135" s="162"/>
    </row>
    <row r="136" spans="9:17" s="133" customFormat="1" ht="12">
      <c r="I136" s="162"/>
      <c r="J136" s="162"/>
      <c r="K136" s="162"/>
      <c r="L136" s="162"/>
      <c r="M136" s="162"/>
      <c r="N136" s="162"/>
      <c r="O136" s="162"/>
      <c r="Q136" s="162"/>
    </row>
    <row r="137" spans="9:17" s="133" customFormat="1" ht="12">
      <c r="I137" s="162"/>
      <c r="J137" s="162"/>
      <c r="K137" s="162"/>
      <c r="L137" s="162"/>
      <c r="M137" s="162"/>
      <c r="N137" s="162"/>
      <c r="O137" s="162"/>
      <c r="Q137" s="162"/>
    </row>
    <row r="138" spans="9:17" s="133" customFormat="1" ht="12">
      <c r="I138" s="162"/>
      <c r="J138" s="162"/>
      <c r="K138" s="162"/>
      <c r="L138" s="162"/>
      <c r="M138" s="162"/>
      <c r="N138" s="162"/>
      <c r="O138" s="162"/>
      <c r="Q138" s="162"/>
    </row>
    <row r="139" spans="9:17" s="133" customFormat="1" ht="12">
      <c r="I139" s="162"/>
      <c r="J139" s="162"/>
      <c r="K139" s="162"/>
      <c r="L139" s="162"/>
      <c r="M139" s="162"/>
      <c r="N139" s="162"/>
      <c r="O139" s="162"/>
      <c r="Q139" s="162"/>
    </row>
    <row r="140" spans="9:17" s="133" customFormat="1" ht="12">
      <c r="I140" s="162"/>
      <c r="J140" s="162"/>
      <c r="K140" s="162"/>
      <c r="L140" s="162"/>
      <c r="M140" s="162"/>
      <c r="N140" s="162"/>
      <c r="O140" s="162"/>
      <c r="Q140" s="162"/>
    </row>
    <row r="141" spans="9:17" s="133" customFormat="1" ht="12">
      <c r="I141" s="162"/>
      <c r="J141" s="162"/>
      <c r="K141" s="162"/>
      <c r="L141" s="162"/>
      <c r="M141" s="162"/>
      <c r="N141" s="162"/>
      <c r="O141" s="162"/>
      <c r="Q141" s="162"/>
    </row>
    <row r="142" spans="9:17" s="133" customFormat="1" ht="12">
      <c r="I142" s="162"/>
      <c r="J142" s="162"/>
      <c r="K142" s="162"/>
      <c r="L142" s="162"/>
      <c r="M142" s="162"/>
      <c r="N142" s="162"/>
      <c r="O142" s="162"/>
      <c r="Q142" s="162"/>
    </row>
    <row r="143" spans="9:17" s="133" customFormat="1" ht="12">
      <c r="I143" s="162"/>
      <c r="J143" s="162"/>
      <c r="K143" s="162"/>
      <c r="L143" s="162"/>
      <c r="M143" s="162"/>
      <c r="N143" s="162"/>
      <c r="O143" s="162"/>
      <c r="Q143" s="162"/>
    </row>
    <row r="144" spans="9:17" s="133" customFormat="1" ht="12">
      <c r="I144" s="162"/>
      <c r="J144" s="162"/>
      <c r="K144" s="162"/>
      <c r="L144" s="162"/>
      <c r="M144" s="162"/>
      <c r="N144" s="162"/>
      <c r="O144" s="162"/>
      <c r="Q144" s="162"/>
    </row>
    <row r="145" spans="9:17" s="133" customFormat="1" ht="12">
      <c r="I145" s="162"/>
      <c r="J145" s="162"/>
      <c r="K145" s="162"/>
      <c r="L145" s="162"/>
      <c r="M145" s="162"/>
      <c r="N145" s="162"/>
      <c r="O145" s="162"/>
      <c r="Q145" s="162"/>
    </row>
    <row r="146" spans="9:17" s="133" customFormat="1" ht="12">
      <c r="I146" s="162"/>
      <c r="J146" s="162"/>
      <c r="K146" s="162"/>
      <c r="L146" s="162"/>
      <c r="M146" s="162"/>
      <c r="N146" s="162"/>
      <c r="O146" s="162"/>
      <c r="Q146" s="162"/>
    </row>
    <row r="147" spans="9:17" s="133" customFormat="1" ht="12">
      <c r="I147" s="162"/>
      <c r="J147" s="162"/>
      <c r="K147" s="162"/>
      <c r="L147" s="162"/>
      <c r="M147" s="162"/>
      <c r="N147" s="162"/>
      <c r="O147" s="162"/>
      <c r="Q147" s="162"/>
    </row>
    <row r="148" spans="9:17" s="133" customFormat="1" ht="12">
      <c r="I148" s="162"/>
      <c r="J148" s="162"/>
      <c r="K148" s="162"/>
      <c r="L148" s="162"/>
      <c r="M148" s="162"/>
      <c r="N148" s="162"/>
      <c r="O148" s="162"/>
      <c r="Q148" s="162"/>
    </row>
    <row r="149" spans="9:17" s="133" customFormat="1" ht="12">
      <c r="I149" s="162"/>
      <c r="J149" s="162"/>
      <c r="K149" s="162"/>
      <c r="L149" s="162"/>
      <c r="M149" s="162"/>
      <c r="N149" s="162"/>
      <c r="O149" s="162"/>
      <c r="Q149" s="162"/>
    </row>
    <row r="150" spans="9:17" s="133" customFormat="1" ht="12">
      <c r="I150" s="162"/>
      <c r="J150" s="162"/>
      <c r="K150" s="162"/>
      <c r="L150" s="162"/>
      <c r="M150" s="162"/>
      <c r="N150" s="162"/>
      <c r="O150" s="162"/>
      <c r="Q150" s="162"/>
    </row>
    <row r="151" spans="9:17" s="133" customFormat="1" ht="12">
      <c r="I151" s="162"/>
      <c r="J151" s="162"/>
      <c r="K151" s="162"/>
      <c r="L151" s="162"/>
      <c r="M151" s="162"/>
      <c r="N151" s="162"/>
      <c r="O151" s="162"/>
      <c r="Q151" s="162"/>
    </row>
    <row r="152" spans="9:17" s="133" customFormat="1" ht="12">
      <c r="I152" s="162"/>
      <c r="J152" s="162"/>
      <c r="K152" s="162"/>
      <c r="L152" s="162"/>
      <c r="M152" s="162"/>
      <c r="N152" s="162"/>
      <c r="O152" s="162"/>
      <c r="Q152" s="162"/>
    </row>
    <row r="153" spans="9:17" s="133" customFormat="1" ht="12">
      <c r="I153" s="162"/>
      <c r="J153" s="162"/>
      <c r="K153" s="162"/>
      <c r="L153" s="162"/>
      <c r="M153" s="162"/>
      <c r="N153" s="162"/>
      <c r="O153" s="162"/>
      <c r="Q153" s="162"/>
    </row>
    <row r="154" spans="9:17" s="133" customFormat="1" ht="12">
      <c r="I154" s="162"/>
      <c r="J154" s="162"/>
      <c r="K154" s="162"/>
      <c r="L154" s="162"/>
      <c r="M154" s="162"/>
      <c r="N154" s="162"/>
      <c r="O154" s="162"/>
      <c r="Q154" s="162"/>
    </row>
    <row r="155" spans="9:17" s="133" customFormat="1" ht="12">
      <c r="I155" s="162"/>
      <c r="J155" s="162"/>
      <c r="K155" s="162"/>
      <c r="L155" s="162"/>
      <c r="M155" s="162"/>
      <c r="N155" s="162"/>
      <c r="O155" s="162"/>
      <c r="Q155" s="162"/>
    </row>
    <row r="156" spans="9:17" s="133" customFormat="1" ht="12">
      <c r="I156" s="162"/>
      <c r="J156" s="162"/>
      <c r="K156" s="162"/>
      <c r="L156" s="162"/>
      <c r="M156" s="162"/>
      <c r="N156" s="162"/>
      <c r="O156" s="162"/>
      <c r="Q156" s="162"/>
    </row>
    <row r="157" spans="9:17" s="133" customFormat="1" ht="12">
      <c r="I157" s="162"/>
      <c r="J157" s="162"/>
      <c r="K157" s="162"/>
      <c r="L157" s="162"/>
      <c r="M157" s="162"/>
      <c r="N157" s="162"/>
      <c r="O157" s="162"/>
      <c r="Q157" s="162"/>
    </row>
    <row r="158" spans="9:17" s="133" customFormat="1" ht="12">
      <c r="I158" s="162"/>
      <c r="J158" s="162"/>
      <c r="K158" s="162"/>
      <c r="L158" s="162"/>
      <c r="M158" s="162"/>
      <c r="N158" s="162"/>
      <c r="O158" s="162"/>
      <c r="Q158" s="162"/>
    </row>
    <row r="159" spans="9:17" s="133" customFormat="1" ht="12">
      <c r="I159" s="162"/>
      <c r="J159" s="162"/>
      <c r="K159" s="162"/>
      <c r="L159" s="162"/>
      <c r="M159" s="162"/>
      <c r="N159" s="162"/>
      <c r="O159" s="162"/>
      <c r="Q159" s="162"/>
    </row>
    <row r="160" spans="9:17" s="133" customFormat="1" ht="12">
      <c r="I160" s="162"/>
      <c r="J160" s="162"/>
      <c r="K160" s="162"/>
      <c r="L160" s="162"/>
      <c r="M160" s="162"/>
      <c r="N160" s="162"/>
      <c r="O160" s="162"/>
      <c r="Q160" s="162"/>
    </row>
    <row r="161" spans="9:17" s="133" customFormat="1" ht="12">
      <c r="I161" s="162"/>
      <c r="J161" s="162"/>
      <c r="K161" s="162"/>
      <c r="L161" s="162"/>
      <c r="M161" s="162"/>
      <c r="N161" s="162"/>
      <c r="O161" s="162"/>
      <c r="Q161" s="162"/>
    </row>
    <row r="162" spans="9:17" s="133" customFormat="1" ht="12">
      <c r="I162" s="162"/>
      <c r="J162" s="162"/>
      <c r="K162" s="162"/>
      <c r="L162" s="162"/>
      <c r="M162" s="162"/>
      <c r="N162" s="162"/>
      <c r="O162" s="162"/>
      <c r="Q162" s="162"/>
    </row>
    <row r="163" spans="9:17" s="133" customFormat="1" ht="12">
      <c r="I163" s="162"/>
      <c r="J163" s="162"/>
      <c r="K163" s="162"/>
      <c r="L163" s="162"/>
      <c r="M163" s="162"/>
      <c r="N163" s="162"/>
      <c r="O163" s="162"/>
      <c r="Q163" s="162"/>
    </row>
    <row r="164" spans="9:17" s="133" customFormat="1" ht="12">
      <c r="I164" s="162"/>
      <c r="J164" s="162"/>
      <c r="K164" s="162"/>
      <c r="L164" s="162"/>
      <c r="M164" s="162"/>
      <c r="N164" s="162"/>
      <c r="O164" s="162"/>
      <c r="Q164" s="162"/>
    </row>
    <row r="165" spans="9:17" s="133" customFormat="1" ht="12">
      <c r="I165" s="162"/>
      <c r="J165" s="162"/>
      <c r="K165" s="162"/>
      <c r="L165" s="162"/>
      <c r="M165" s="162"/>
      <c r="N165" s="162"/>
      <c r="O165" s="162"/>
      <c r="Q165" s="162"/>
    </row>
    <row r="166" spans="9:17" s="133" customFormat="1" ht="12">
      <c r="I166" s="162"/>
      <c r="J166" s="162"/>
      <c r="K166" s="162"/>
      <c r="L166" s="162"/>
      <c r="M166" s="162"/>
      <c r="N166" s="162"/>
      <c r="O166" s="162"/>
      <c r="Q166" s="162"/>
    </row>
    <row r="167" spans="9:17" s="133" customFormat="1" ht="12">
      <c r="I167" s="162"/>
      <c r="J167" s="162"/>
      <c r="K167" s="162"/>
      <c r="L167" s="162"/>
      <c r="M167" s="162"/>
      <c r="N167" s="162"/>
      <c r="O167" s="162"/>
      <c r="Q167" s="162"/>
    </row>
    <row r="168" spans="9:17" s="133" customFormat="1" ht="12">
      <c r="I168" s="162"/>
      <c r="J168" s="162"/>
      <c r="K168" s="162"/>
      <c r="L168" s="162"/>
      <c r="M168" s="162"/>
      <c r="N168" s="162"/>
      <c r="O168" s="162"/>
      <c r="Q168" s="162"/>
    </row>
    <row r="169" spans="9:17" s="133" customFormat="1" ht="12">
      <c r="I169" s="162"/>
      <c r="J169" s="162"/>
      <c r="K169" s="162"/>
      <c r="L169" s="162"/>
      <c r="M169" s="162"/>
      <c r="N169" s="162"/>
      <c r="O169" s="162"/>
      <c r="Q169" s="162"/>
    </row>
    <row r="170" spans="9:17" s="133" customFormat="1" ht="12">
      <c r="I170" s="162"/>
      <c r="J170" s="162"/>
      <c r="K170" s="162"/>
      <c r="L170" s="162"/>
      <c r="M170" s="162"/>
      <c r="N170" s="162"/>
      <c r="O170" s="162"/>
      <c r="Q170" s="162"/>
    </row>
    <row r="171" spans="9:17" s="133" customFormat="1" ht="12">
      <c r="I171" s="162"/>
      <c r="J171" s="162"/>
      <c r="K171" s="162"/>
      <c r="L171" s="162"/>
      <c r="M171" s="162"/>
      <c r="N171" s="162"/>
      <c r="O171" s="162"/>
      <c r="Q171" s="162"/>
    </row>
    <row r="172" spans="9:17" s="133" customFormat="1" ht="12">
      <c r="I172" s="162"/>
      <c r="J172" s="162"/>
      <c r="K172" s="162"/>
      <c r="L172" s="162"/>
      <c r="M172" s="162"/>
      <c r="N172" s="162"/>
      <c r="O172" s="162"/>
      <c r="Q172" s="162"/>
    </row>
    <row r="173" spans="9:17" s="133" customFormat="1" ht="12">
      <c r="I173" s="162"/>
      <c r="J173" s="162"/>
      <c r="K173" s="162"/>
      <c r="L173" s="162"/>
      <c r="M173" s="162"/>
      <c r="N173" s="162"/>
      <c r="O173" s="162"/>
      <c r="Q173" s="162"/>
    </row>
    <row r="174" spans="9:17" s="133" customFormat="1" ht="12">
      <c r="I174" s="162"/>
      <c r="J174" s="162"/>
      <c r="K174" s="162"/>
      <c r="L174" s="162"/>
      <c r="M174" s="162"/>
      <c r="N174" s="162"/>
      <c r="O174" s="162"/>
      <c r="Q174" s="162"/>
    </row>
    <row r="175" spans="9:17" s="133" customFormat="1" ht="12">
      <c r="I175" s="162"/>
      <c r="J175" s="162"/>
      <c r="K175" s="162"/>
      <c r="L175" s="162"/>
      <c r="M175" s="162"/>
      <c r="N175" s="162"/>
      <c r="O175" s="162"/>
      <c r="Q175" s="162"/>
    </row>
    <row r="176" spans="9:17" s="133" customFormat="1" ht="12">
      <c r="I176" s="162"/>
      <c r="J176" s="162"/>
      <c r="K176" s="162"/>
      <c r="L176" s="162"/>
      <c r="M176" s="162"/>
      <c r="N176" s="162"/>
      <c r="O176" s="162"/>
      <c r="Q176" s="162"/>
    </row>
    <row r="177" spans="9:17" s="133" customFormat="1" ht="12">
      <c r="I177" s="162"/>
      <c r="J177" s="162"/>
      <c r="K177" s="162"/>
      <c r="L177" s="162"/>
      <c r="M177" s="162"/>
      <c r="N177" s="162"/>
      <c r="O177" s="162"/>
      <c r="Q177" s="162"/>
    </row>
    <row r="178" spans="9:17" s="133" customFormat="1" ht="12">
      <c r="I178" s="162"/>
      <c r="J178" s="162"/>
      <c r="K178" s="162"/>
      <c r="L178" s="162"/>
      <c r="M178" s="162"/>
      <c r="N178" s="162"/>
      <c r="O178" s="162"/>
      <c r="Q178" s="162"/>
    </row>
    <row r="179" spans="9:17" s="133" customFormat="1" ht="12">
      <c r="I179" s="162"/>
      <c r="J179" s="162"/>
      <c r="K179" s="162"/>
      <c r="L179" s="162"/>
      <c r="M179" s="162"/>
      <c r="N179" s="162"/>
      <c r="O179" s="162"/>
      <c r="Q179" s="162"/>
    </row>
    <row r="180" spans="9:17" s="133" customFormat="1" ht="12">
      <c r="I180" s="162"/>
      <c r="J180" s="162"/>
      <c r="K180" s="162"/>
      <c r="L180" s="162"/>
      <c r="M180" s="162"/>
      <c r="N180" s="162"/>
      <c r="O180" s="162"/>
      <c r="Q180" s="162"/>
    </row>
    <row r="181" spans="9:17" s="133" customFormat="1" ht="12">
      <c r="I181" s="162"/>
      <c r="J181" s="162"/>
      <c r="K181" s="162"/>
      <c r="L181" s="162"/>
      <c r="M181" s="162"/>
      <c r="N181" s="162"/>
      <c r="O181" s="162"/>
      <c r="Q181" s="162"/>
    </row>
    <row r="182" spans="9:17" s="133" customFormat="1" ht="12">
      <c r="I182" s="162"/>
      <c r="J182" s="162"/>
      <c r="K182" s="162"/>
      <c r="L182" s="162"/>
      <c r="M182" s="162"/>
      <c r="N182" s="162"/>
      <c r="O182" s="162"/>
      <c r="Q182" s="162"/>
    </row>
  </sheetData>
  <sheetProtection/>
  <mergeCells count="19">
    <mergeCell ref="A1:U1"/>
    <mergeCell ref="A2:T2"/>
    <mergeCell ref="B3:E3"/>
    <mergeCell ref="G3:O3"/>
    <mergeCell ref="P3:T3"/>
    <mergeCell ref="I4:O4"/>
    <mergeCell ref="Q4:T4"/>
    <mergeCell ref="A89:G89"/>
    <mergeCell ref="A90:U90"/>
    <mergeCell ref="A3:A5"/>
    <mergeCell ref="B4:B5"/>
    <mergeCell ref="C4:C5"/>
    <mergeCell ref="D4:D5"/>
    <mergeCell ref="E4:E5"/>
    <mergeCell ref="F3:F5"/>
    <mergeCell ref="G4:G5"/>
    <mergeCell ref="H4:H5"/>
    <mergeCell ref="P4:P5"/>
    <mergeCell ref="U3:U5"/>
  </mergeCells>
  <printOptions horizontalCentered="1"/>
  <pageMargins left="0.2" right="0.2" top="0.32" bottom="0.28" header="0" footer="0"/>
  <pageSetup horizontalDpi="600" verticalDpi="600" orientation="landscape" paperSize="9" scale="80"/>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N395"/>
  <sheetViews>
    <sheetView showZeros="0" workbookViewId="0" topLeftCell="A1">
      <pane ySplit="5" topLeftCell="A366" activePane="bottomLeft" state="frozen"/>
      <selection pane="bottomLeft" activeCell="A1" sqref="A1:IV65536"/>
    </sheetView>
  </sheetViews>
  <sheetFormatPr defaultColWidth="9.00390625" defaultRowHeight="14.25"/>
  <cols>
    <col min="1" max="1" width="36.875" style="45" customWidth="1"/>
    <col min="2" max="2" width="7.625" style="46" customWidth="1"/>
    <col min="3" max="3" width="7.125" style="46" customWidth="1"/>
    <col min="4" max="5" width="7.50390625" style="46" customWidth="1"/>
    <col min="6" max="6" width="7.625" style="47" customWidth="1"/>
    <col min="7" max="7" width="7.75390625" style="46" customWidth="1"/>
    <col min="8" max="10" width="7.50390625" style="46" customWidth="1"/>
    <col min="11" max="11" width="9.875" style="48" customWidth="1"/>
    <col min="12" max="12" width="12.25390625" style="46" customWidth="1"/>
    <col min="13" max="16384" width="9.00390625" style="46" customWidth="1"/>
  </cols>
  <sheetData>
    <row r="1" spans="1:12" ht="25.5" customHeight="1">
      <c r="A1" s="49" t="s">
        <v>425</v>
      </c>
      <c r="B1" s="49"/>
      <c r="C1" s="49"/>
      <c r="D1" s="49"/>
      <c r="E1" s="49"/>
      <c r="F1" s="49"/>
      <c r="G1" s="49"/>
      <c r="H1" s="49"/>
      <c r="I1" s="49"/>
      <c r="J1" s="49"/>
      <c r="K1" s="49"/>
      <c r="L1" s="49"/>
    </row>
    <row r="2" spans="1:12" ht="18" customHeight="1">
      <c r="A2" s="50" t="s">
        <v>1</v>
      </c>
      <c r="B2" s="50"/>
      <c r="C2" s="50"/>
      <c r="D2" s="50"/>
      <c r="E2" s="50"/>
      <c r="F2" s="50"/>
      <c r="G2" s="50"/>
      <c r="H2" s="50"/>
      <c r="I2" s="67"/>
      <c r="J2" s="67"/>
      <c r="K2" s="68" t="s">
        <v>44</v>
      </c>
      <c r="L2" s="69"/>
    </row>
    <row r="3" spans="1:12" s="39" customFormat="1" ht="17.25" customHeight="1">
      <c r="A3" s="51" t="s">
        <v>242</v>
      </c>
      <c r="B3" s="52" t="s">
        <v>245</v>
      </c>
      <c r="C3" s="53" t="s">
        <v>246</v>
      </c>
      <c r="D3" s="53"/>
      <c r="E3" s="52" t="s">
        <v>247</v>
      </c>
      <c r="F3" s="54" t="s">
        <v>248</v>
      </c>
      <c r="G3" s="55" t="s">
        <v>136</v>
      </c>
      <c r="H3" s="56"/>
      <c r="I3" s="56"/>
      <c r="J3" s="56"/>
      <c r="K3" s="70"/>
      <c r="L3" s="52" t="s">
        <v>251</v>
      </c>
    </row>
    <row r="4" spans="1:12" s="39" customFormat="1" ht="19.5" customHeight="1">
      <c r="A4" s="51"/>
      <c r="B4" s="52"/>
      <c r="C4" s="52" t="s">
        <v>254</v>
      </c>
      <c r="D4" s="52" t="s">
        <v>255</v>
      </c>
      <c r="E4" s="52"/>
      <c r="F4" s="57"/>
      <c r="G4" s="52" t="s">
        <v>256</v>
      </c>
      <c r="H4" s="52" t="s">
        <v>352</v>
      </c>
      <c r="I4" s="52"/>
      <c r="J4" s="52"/>
      <c r="K4" s="52"/>
      <c r="L4" s="52"/>
    </row>
    <row r="5" spans="1:12" s="39" customFormat="1" ht="21.75" customHeight="1">
      <c r="A5" s="51"/>
      <c r="B5" s="52"/>
      <c r="C5" s="52"/>
      <c r="D5" s="52"/>
      <c r="E5" s="52"/>
      <c r="F5" s="58"/>
      <c r="G5" s="52"/>
      <c r="H5" s="51" t="s">
        <v>261</v>
      </c>
      <c r="I5" s="52" t="s">
        <v>262</v>
      </c>
      <c r="J5" s="52" t="s">
        <v>263</v>
      </c>
      <c r="K5" s="52" t="s">
        <v>260</v>
      </c>
      <c r="L5" s="52"/>
    </row>
    <row r="6" spans="1:12" s="40" customFormat="1" ht="18.75" customHeight="1">
      <c r="A6" s="59" t="s">
        <v>88</v>
      </c>
      <c r="B6" s="60">
        <f aca="true" t="shared" si="0" ref="B6:K6">B7+B13+B15+B28+B34+B35+B37+B38+B54+B59</f>
        <v>667.374</v>
      </c>
      <c r="C6" s="60">
        <f t="shared" si="0"/>
        <v>12</v>
      </c>
      <c r="D6" s="60">
        <f t="shared" si="0"/>
        <v>655.37</v>
      </c>
      <c r="E6" s="60">
        <f t="shared" si="0"/>
        <v>0</v>
      </c>
      <c r="F6" s="60">
        <f t="shared" si="0"/>
        <v>655.37</v>
      </c>
      <c r="G6" s="60">
        <f t="shared" si="0"/>
        <v>6.68</v>
      </c>
      <c r="H6" s="60">
        <f t="shared" si="0"/>
        <v>16</v>
      </c>
      <c r="I6" s="60">
        <f t="shared" si="0"/>
        <v>25</v>
      </c>
      <c r="J6" s="60">
        <f t="shared" si="0"/>
        <v>607.69</v>
      </c>
      <c r="K6" s="60">
        <f t="shared" si="0"/>
        <v>648.69</v>
      </c>
      <c r="L6" s="71"/>
    </row>
    <row r="7" spans="1:12" s="41" customFormat="1" ht="18.75" customHeight="1">
      <c r="A7" s="61" t="s">
        <v>426</v>
      </c>
      <c r="B7" s="62">
        <f>B8+B9+B10+B11+B12</f>
        <v>18.88</v>
      </c>
      <c r="C7" s="62">
        <f aca="true" t="shared" si="1" ref="C7:K7">C8+C9+C10+C11+C12</f>
        <v>0</v>
      </c>
      <c r="D7" s="62">
        <f t="shared" si="1"/>
        <v>18.88</v>
      </c>
      <c r="E7" s="62">
        <f t="shared" si="1"/>
        <v>0</v>
      </c>
      <c r="F7" s="62">
        <f t="shared" si="1"/>
        <v>18.88</v>
      </c>
      <c r="G7" s="62">
        <f t="shared" si="1"/>
        <v>4.68</v>
      </c>
      <c r="H7" s="62">
        <f t="shared" si="1"/>
        <v>0</v>
      </c>
      <c r="I7" s="62">
        <f t="shared" si="1"/>
        <v>0</v>
      </c>
      <c r="J7" s="62">
        <f t="shared" si="1"/>
        <v>14.2</v>
      </c>
      <c r="K7" s="62">
        <f t="shared" si="1"/>
        <v>14.2</v>
      </c>
      <c r="L7" s="72"/>
    </row>
    <row r="8" spans="1:12" s="41" customFormat="1" ht="18.75" customHeight="1">
      <c r="A8" s="63" t="s">
        <v>427</v>
      </c>
      <c r="B8" s="62">
        <v>1.68</v>
      </c>
      <c r="C8" s="64"/>
      <c r="D8" s="62">
        <v>1.68</v>
      </c>
      <c r="E8" s="64"/>
      <c r="F8" s="64">
        <v>1.68</v>
      </c>
      <c r="G8" s="64">
        <v>1.68</v>
      </c>
      <c r="H8" s="64"/>
      <c r="I8" s="64"/>
      <c r="J8" s="64"/>
      <c r="K8" s="73"/>
      <c r="L8" s="72"/>
    </row>
    <row r="9" spans="1:12" s="41" customFormat="1" ht="18.75" customHeight="1">
      <c r="A9" s="63" t="s">
        <v>428</v>
      </c>
      <c r="B9" s="62">
        <v>8.5</v>
      </c>
      <c r="C9" s="64"/>
      <c r="D9" s="62">
        <v>8.5</v>
      </c>
      <c r="E9" s="64"/>
      <c r="F9" s="64">
        <v>8.5</v>
      </c>
      <c r="G9" s="64"/>
      <c r="H9" s="64"/>
      <c r="I9" s="64"/>
      <c r="J9" s="64">
        <v>8.5</v>
      </c>
      <c r="K9" s="73">
        <v>8.5</v>
      </c>
      <c r="L9" s="72"/>
    </row>
    <row r="10" spans="1:12" s="41" customFormat="1" ht="18.75" customHeight="1">
      <c r="A10" s="63" t="s">
        <v>429</v>
      </c>
      <c r="B10" s="62">
        <v>6</v>
      </c>
      <c r="C10" s="64"/>
      <c r="D10" s="62">
        <v>6</v>
      </c>
      <c r="E10" s="64"/>
      <c r="F10" s="64">
        <v>6</v>
      </c>
      <c r="G10" s="64">
        <v>3</v>
      </c>
      <c r="H10" s="64"/>
      <c r="I10" s="64"/>
      <c r="J10" s="64">
        <v>3</v>
      </c>
      <c r="K10" s="73">
        <v>3</v>
      </c>
      <c r="L10" s="72"/>
    </row>
    <row r="11" spans="1:12" s="41" customFormat="1" ht="18.75" customHeight="1">
      <c r="A11" s="63" t="s">
        <v>430</v>
      </c>
      <c r="B11" s="62">
        <v>2.7</v>
      </c>
      <c r="C11" s="64"/>
      <c r="D11" s="62">
        <v>2.7</v>
      </c>
      <c r="E11" s="64"/>
      <c r="F11" s="64">
        <v>2.7</v>
      </c>
      <c r="G11" s="64"/>
      <c r="H11" s="64"/>
      <c r="I11" s="64"/>
      <c r="J11" s="64">
        <v>2.7</v>
      </c>
      <c r="K11" s="73">
        <v>2.7</v>
      </c>
      <c r="L11" s="72"/>
    </row>
    <row r="12" spans="1:12" s="41" customFormat="1" ht="18.75" customHeight="1">
      <c r="A12" s="63"/>
      <c r="B12" s="62"/>
      <c r="C12" s="64"/>
      <c r="D12" s="62"/>
      <c r="E12" s="64"/>
      <c r="F12" s="64"/>
      <c r="G12" s="64"/>
      <c r="H12" s="64"/>
      <c r="I12" s="64"/>
      <c r="J12" s="64"/>
      <c r="K12" s="73"/>
      <c r="L12" s="72"/>
    </row>
    <row r="13" spans="1:12" s="41" customFormat="1" ht="18.75" customHeight="1">
      <c r="A13" s="61" t="s">
        <v>431</v>
      </c>
      <c r="B13" s="62"/>
      <c r="C13" s="62"/>
      <c r="D13" s="62"/>
      <c r="E13" s="62"/>
      <c r="F13" s="62"/>
      <c r="G13" s="62"/>
      <c r="H13" s="62"/>
      <c r="I13" s="62"/>
      <c r="J13" s="62"/>
      <c r="K13" s="62"/>
      <c r="L13" s="72"/>
    </row>
    <row r="14" spans="1:12" s="41" customFormat="1" ht="18.75" customHeight="1">
      <c r="A14" s="65"/>
      <c r="B14" s="62"/>
      <c r="C14" s="64"/>
      <c r="D14" s="64"/>
      <c r="E14" s="64"/>
      <c r="F14" s="64"/>
      <c r="G14" s="64"/>
      <c r="H14" s="64"/>
      <c r="I14" s="64"/>
      <c r="J14" s="64"/>
      <c r="K14" s="73"/>
      <c r="L14" s="72"/>
    </row>
    <row r="15" spans="1:12" s="41" customFormat="1" ht="18.75" customHeight="1">
      <c r="A15" s="61" t="s">
        <v>432</v>
      </c>
      <c r="B15" s="62">
        <f>B16+B25</f>
        <v>351.654</v>
      </c>
      <c r="C15" s="62">
        <f aca="true" t="shared" si="2" ref="C15:K15">C16+C25</f>
        <v>0</v>
      </c>
      <c r="D15" s="62">
        <f t="shared" si="2"/>
        <v>351.65</v>
      </c>
      <c r="E15" s="62">
        <f t="shared" si="2"/>
        <v>0</v>
      </c>
      <c r="F15" s="62">
        <f t="shared" si="2"/>
        <v>351.65</v>
      </c>
      <c r="G15" s="62">
        <f t="shared" si="2"/>
        <v>0</v>
      </c>
      <c r="H15" s="62">
        <f t="shared" si="2"/>
        <v>0</v>
      </c>
      <c r="I15" s="62">
        <f t="shared" si="2"/>
        <v>0</v>
      </c>
      <c r="J15" s="62">
        <f t="shared" si="2"/>
        <v>351.65</v>
      </c>
      <c r="K15" s="62">
        <f t="shared" si="2"/>
        <v>351.65</v>
      </c>
      <c r="L15" s="72"/>
    </row>
    <row r="16" spans="1:12" s="41" customFormat="1" ht="18.75" customHeight="1">
      <c r="A16" s="61" t="s">
        <v>433</v>
      </c>
      <c r="B16" s="62">
        <f>SUM(B17:B24)</f>
        <v>331.654</v>
      </c>
      <c r="C16" s="62">
        <f aca="true" t="shared" si="3" ref="C16:K16">SUM(C17:C24)</f>
        <v>0</v>
      </c>
      <c r="D16" s="62">
        <f t="shared" si="3"/>
        <v>331.65</v>
      </c>
      <c r="E16" s="62">
        <f t="shared" si="3"/>
        <v>0</v>
      </c>
      <c r="F16" s="62">
        <f t="shared" si="3"/>
        <v>331.65</v>
      </c>
      <c r="G16" s="62">
        <f t="shared" si="3"/>
        <v>0</v>
      </c>
      <c r="H16" s="62">
        <f t="shared" si="3"/>
        <v>0</v>
      </c>
      <c r="I16" s="62">
        <f t="shared" si="3"/>
        <v>0</v>
      </c>
      <c r="J16" s="62">
        <f t="shared" si="3"/>
        <v>331.65</v>
      </c>
      <c r="K16" s="62">
        <f t="shared" si="3"/>
        <v>331.65</v>
      </c>
      <c r="L16" s="72"/>
    </row>
    <row r="17" spans="1:12" s="41" customFormat="1" ht="18.75" customHeight="1">
      <c r="A17" s="63" t="s">
        <v>434</v>
      </c>
      <c r="B17" s="62">
        <v>42.054</v>
      </c>
      <c r="C17" s="64"/>
      <c r="D17" s="62">
        <v>42.05</v>
      </c>
      <c r="E17" s="64"/>
      <c r="F17" s="62">
        <v>42.05</v>
      </c>
      <c r="G17" s="64"/>
      <c r="H17" s="64"/>
      <c r="I17" s="64"/>
      <c r="J17" s="62">
        <v>42.05</v>
      </c>
      <c r="K17" s="62">
        <v>42.05</v>
      </c>
      <c r="L17" s="72"/>
    </row>
    <row r="18" spans="1:12" s="41" customFormat="1" ht="22.5" customHeight="1">
      <c r="A18" s="63" t="s">
        <v>435</v>
      </c>
      <c r="B18" s="62">
        <v>30</v>
      </c>
      <c r="C18" s="64"/>
      <c r="D18" s="62">
        <v>30</v>
      </c>
      <c r="E18" s="64"/>
      <c r="F18" s="62">
        <v>30</v>
      </c>
      <c r="G18" s="64"/>
      <c r="H18" s="64"/>
      <c r="I18" s="64"/>
      <c r="J18" s="62">
        <v>30</v>
      </c>
      <c r="K18" s="62">
        <v>30</v>
      </c>
      <c r="L18" s="74"/>
    </row>
    <row r="19" spans="1:12" s="41" customFormat="1" ht="18.75" customHeight="1">
      <c r="A19" s="63" t="s">
        <v>436</v>
      </c>
      <c r="B19" s="62">
        <v>150</v>
      </c>
      <c r="C19" s="64"/>
      <c r="D19" s="62">
        <v>150</v>
      </c>
      <c r="E19" s="64"/>
      <c r="F19" s="62">
        <v>150</v>
      </c>
      <c r="G19" s="64"/>
      <c r="H19" s="64"/>
      <c r="I19" s="64"/>
      <c r="J19" s="62">
        <v>150</v>
      </c>
      <c r="K19" s="62">
        <v>150</v>
      </c>
      <c r="L19" s="72"/>
    </row>
    <row r="20" spans="1:12" s="41" customFormat="1" ht="18.75" customHeight="1">
      <c r="A20" s="63" t="s">
        <v>437</v>
      </c>
      <c r="B20" s="62">
        <v>33.6</v>
      </c>
      <c r="C20" s="64"/>
      <c r="D20" s="62">
        <v>33.6</v>
      </c>
      <c r="E20" s="64"/>
      <c r="F20" s="62">
        <v>33.6</v>
      </c>
      <c r="G20" s="64"/>
      <c r="H20" s="64"/>
      <c r="I20" s="64"/>
      <c r="J20" s="62">
        <v>33.6</v>
      </c>
      <c r="K20" s="62">
        <v>33.6</v>
      </c>
      <c r="L20" s="72"/>
    </row>
    <row r="21" spans="1:12" s="41" customFormat="1" ht="18.75" customHeight="1">
      <c r="A21" s="63" t="s">
        <v>438</v>
      </c>
      <c r="B21" s="62">
        <v>8</v>
      </c>
      <c r="C21" s="64"/>
      <c r="D21" s="62">
        <v>8</v>
      </c>
      <c r="E21" s="64"/>
      <c r="F21" s="62">
        <v>8</v>
      </c>
      <c r="G21" s="64"/>
      <c r="H21" s="64"/>
      <c r="I21" s="64"/>
      <c r="J21" s="62">
        <v>8</v>
      </c>
      <c r="K21" s="75">
        <v>8</v>
      </c>
      <c r="L21" s="72"/>
    </row>
    <row r="22" spans="1:12" s="41" customFormat="1" ht="18.75" customHeight="1">
      <c r="A22" s="63" t="s">
        <v>439</v>
      </c>
      <c r="B22" s="62">
        <v>8</v>
      </c>
      <c r="C22" s="64"/>
      <c r="D22" s="62">
        <v>8</v>
      </c>
      <c r="E22" s="64"/>
      <c r="F22" s="62">
        <v>8</v>
      </c>
      <c r="G22" s="64"/>
      <c r="H22" s="64"/>
      <c r="I22" s="64"/>
      <c r="J22" s="62">
        <v>8</v>
      </c>
      <c r="K22" s="75">
        <v>8</v>
      </c>
      <c r="L22" s="72"/>
    </row>
    <row r="23" spans="1:12" s="41" customFormat="1" ht="18.75" customHeight="1">
      <c r="A23" s="63" t="s">
        <v>440</v>
      </c>
      <c r="B23" s="62">
        <v>10</v>
      </c>
      <c r="C23" s="64"/>
      <c r="D23" s="62">
        <v>10</v>
      </c>
      <c r="E23" s="64"/>
      <c r="F23" s="62">
        <v>10</v>
      </c>
      <c r="G23" s="64"/>
      <c r="H23" s="64"/>
      <c r="I23" s="64"/>
      <c r="J23" s="62">
        <v>10</v>
      </c>
      <c r="K23" s="75">
        <v>10</v>
      </c>
      <c r="L23" s="72"/>
    </row>
    <row r="24" spans="1:12" s="41" customFormat="1" ht="18.75" customHeight="1">
      <c r="A24" s="63" t="s">
        <v>441</v>
      </c>
      <c r="B24" s="62">
        <v>50</v>
      </c>
      <c r="C24" s="64"/>
      <c r="D24" s="62">
        <v>50</v>
      </c>
      <c r="E24" s="64"/>
      <c r="F24" s="62">
        <v>50</v>
      </c>
      <c r="G24" s="64"/>
      <c r="H24" s="64"/>
      <c r="I24" s="64"/>
      <c r="J24" s="62">
        <v>50</v>
      </c>
      <c r="K24" s="75">
        <v>50</v>
      </c>
      <c r="L24" s="72"/>
    </row>
    <row r="25" spans="1:12" s="41" customFormat="1" ht="18.75" customHeight="1">
      <c r="A25" s="61" t="s">
        <v>442</v>
      </c>
      <c r="B25" s="62">
        <f>B26+B27</f>
        <v>20</v>
      </c>
      <c r="C25" s="62">
        <f aca="true" t="shared" si="4" ref="C25:K25">C26+C27</f>
        <v>0</v>
      </c>
      <c r="D25" s="62">
        <f t="shared" si="4"/>
        <v>20</v>
      </c>
      <c r="E25" s="62">
        <f t="shared" si="4"/>
        <v>0</v>
      </c>
      <c r="F25" s="62">
        <f t="shared" si="4"/>
        <v>20</v>
      </c>
      <c r="G25" s="62">
        <f t="shared" si="4"/>
        <v>0</v>
      </c>
      <c r="H25" s="62">
        <f t="shared" si="4"/>
        <v>0</v>
      </c>
      <c r="I25" s="62">
        <f t="shared" si="4"/>
        <v>0</v>
      </c>
      <c r="J25" s="62">
        <f t="shared" si="4"/>
        <v>20</v>
      </c>
      <c r="K25" s="62">
        <f t="shared" si="4"/>
        <v>20</v>
      </c>
      <c r="L25" s="72"/>
    </row>
    <row r="26" spans="1:12" s="41" customFormat="1" ht="18.75" customHeight="1">
      <c r="A26" s="63" t="s">
        <v>443</v>
      </c>
      <c r="B26" s="64">
        <v>10</v>
      </c>
      <c r="C26" s="64"/>
      <c r="D26" s="64">
        <v>10</v>
      </c>
      <c r="E26" s="64"/>
      <c r="F26" s="64">
        <v>10</v>
      </c>
      <c r="G26" s="64"/>
      <c r="H26" s="64"/>
      <c r="I26" s="64"/>
      <c r="J26" s="64">
        <v>10</v>
      </c>
      <c r="K26" s="75">
        <v>10</v>
      </c>
      <c r="L26" s="72"/>
    </row>
    <row r="27" spans="1:12" s="41" customFormat="1" ht="18.75" customHeight="1">
      <c r="A27" s="63" t="s">
        <v>444</v>
      </c>
      <c r="B27" s="64">
        <v>10</v>
      </c>
      <c r="C27" s="64"/>
      <c r="D27" s="64">
        <v>10</v>
      </c>
      <c r="E27" s="64"/>
      <c r="F27" s="64">
        <v>10</v>
      </c>
      <c r="G27" s="64"/>
      <c r="H27" s="64"/>
      <c r="I27" s="64"/>
      <c r="J27" s="64">
        <v>10</v>
      </c>
      <c r="K27" s="73">
        <v>10</v>
      </c>
      <c r="L27" s="72"/>
    </row>
    <row r="28" spans="1:12" s="41" customFormat="1" ht="18.75" customHeight="1">
      <c r="A28" s="63" t="s">
        <v>445</v>
      </c>
      <c r="B28" s="62">
        <f>B29+B30+B31+B32+B33</f>
        <v>8.1</v>
      </c>
      <c r="C28" s="62">
        <f aca="true" t="shared" si="5" ref="C28:K28">C29+C30+C31+C32+C33</f>
        <v>0</v>
      </c>
      <c r="D28" s="62">
        <f t="shared" si="5"/>
        <v>8.1</v>
      </c>
      <c r="E28" s="62">
        <f t="shared" si="5"/>
        <v>0</v>
      </c>
      <c r="F28" s="62">
        <f t="shared" si="5"/>
        <v>8.1</v>
      </c>
      <c r="G28" s="62">
        <f t="shared" si="5"/>
        <v>0</v>
      </c>
      <c r="H28" s="62">
        <f t="shared" si="5"/>
        <v>0</v>
      </c>
      <c r="I28" s="62">
        <f t="shared" si="5"/>
        <v>0</v>
      </c>
      <c r="J28" s="62">
        <f t="shared" si="5"/>
        <v>8.1</v>
      </c>
      <c r="K28" s="62">
        <f t="shared" si="5"/>
        <v>8.1</v>
      </c>
      <c r="L28" s="52"/>
    </row>
    <row r="29" spans="1:12" s="41" customFormat="1" ht="18.75" customHeight="1">
      <c r="A29" s="63" t="s">
        <v>446</v>
      </c>
      <c r="B29" s="62">
        <v>1</v>
      </c>
      <c r="C29" s="64"/>
      <c r="D29" s="62">
        <v>1</v>
      </c>
      <c r="E29" s="64"/>
      <c r="F29" s="62">
        <v>1</v>
      </c>
      <c r="G29" s="64"/>
      <c r="H29" s="64"/>
      <c r="I29" s="64"/>
      <c r="J29" s="62">
        <v>1</v>
      </c>
      <c r="K29" s="73">
        <v>1</v>
      </c>
      <c r="L29" s="52"/>
    </row>
    <row r="30" spans="1:12" s="41" customFormat="1" ht="18.75" customHeight="1">
      <c r="A30" s="63" t="s">
        <v>447</v>
      </c>
      <c r="B30" s="62">
        <v>0.5</v>
      </c>
      <c r="C30" s="64"/>
      <c r="D30" s="62">
        <v>0.5</v>
      </c>
      <c r="E30" s="64"/>
      <c r="F30" s="62">
        <v>0.5</v>
      </c>
      <c r="G30" s="64"/>
      <c r="H30" s="64"/>
      <c r="I30" s="64"/>
      <c r="J30" s="62">
        <v>0.5</v>
      </c>
      <c r="K30" s="73">
        <v>0.5</v>
      </c>
      <c r="L30" s="52"/>
    </row>
    <row r="31" spans="1:12" s="41" customFormat="1" ht="18.75" customHeight="1">
      <c r="A31" s="63" t="s">
        <v>448</v>
      </c>
      <c r="B31" s="62">
        <v>1</v>
      </c>
      <c r="C31" s="64"/>
      <c r="D31" s="62">
        <v>1</v>
      </c>
      <c r="E31" s="64"/>
      <c r="F31" s="62">
        <v>1</v>
      </c>
      <c r="G31" s="64"/>
      <c r="H31" s="64"/>
      <c r="I31" s="64"/>
      <c r="J31" s="62">
        <v>1</v>
      </c>
      <c r="K31" s="73">
        <v>1</v>
      </c>
      <c r="L31" s="52"/>
    </row>
    <row r="32" spans="1:12" s="41" customFormat="1" ht="18.75" customHeight="1">
      <c r="A32" s="66" t="s">
        <v>449</v>
      </c>
      <c r="B32" s="62">
        <v>3.6</v>
      </c>
      <c r="C32" s="64"/>
      <c r="D32" s="62">
        <v>3.6</v>
      </c>
      <c r="E32" s="64"/>
      <c r="F32" s="62">
        <v>3.6</v>
      </c>
      <c r="G32" s="64"/>
      <c r="H32" s="64"/>
      <c r="I32" s="64"/>
      <c r="J32" s="62">
        <v>3.6</v>
      </c>
      <c r="K32" s="73">
        <v>3.6</v>
      </c>
      <c r="L32" s="52"/>
    </row>
    <row r="33" spans="1:12" s="41" customFormat="1" ht="18.75" customHeight="1">
      <c r="A33" s="63" t="s">
        <v>450</v>
      </c>
      <c r="B33" s="62">
        <v>2</v>
      </c>
      <c r="C33" s="64"/>
      <c r="D33" s="62">
        <v>2</v>
      </c>
      <c r="E33" s="64"/>
      <c r="F33" s="62">
        <v>2</v>
      </c>
      <c r="G33" s="64"/>
      <c r="H33" s="64"/>
      <c r="I33" s="64"/>
      <c r="J33" s="62">
        <v>2</v>
      </c>
      <c r="K33" s="73">
        <v>2</v>
      </c>
      <c r="L33" s="52"/>
    </row>
    <row r="34" spans="1:12" s="41" customFormat="1" ht="18.75" customHeight="1">
      <c r="A34" s="61" t="s">
        <v>451</v>
      </c>
      <c r="B34" s="62">
        <f>SUM(C34:H34)</f>
        <v>0</v>
      </c>
      <c r="C34" s="64"/>
      <c r="D34" s="64"/>
      <c r="E34" s="64"/>
      <c r="F34" s="64"/>
      <c r="G34" s="64"/>
      <c r="H34" s="64"/>
      <c r="I34" s="64"/>
      <c r="J34" s="64"/>
      <c r="K34" s="73"/>
      <c r="L34" s="72"/>
    </row>
    <row r="35" spans="1:12" s="41" customFormat="1" ht="18.75" customHeight="1">
      <c r="A35" s="63" t="s">
        <v>452</v>
      </c>
      <c r="B35" s="62">
        <f>B36</f>
        <v>2</v>
      </c>
      <c r="C35" s="62">
        <f aca="true" t="shared" si="6" ref="C35:K35">C36</f>
        <v>0</v>
      </c>
      <c r="D35" s="62">
        <f t="shared" si="6"/>
        <v>2</v>
      </c>
      <c r="E35" s="62">
        <f t="shared" si="6"/>
        <v>0</v>
      </c>
      <c r="F35" s="62">
        <f t="shared" si="6"/>
        <v>2</v>
      </c>
      <c r="G35" s="62">
        <f t="shared" si="6"/>
        <v>0</v>
      </c>
      <c r="H35" s="62">
        <f t="shared" si="6"/>
        <v>0</v>
      </c>
      <c r="I35" s="62">
        <f t="shared" si="6"/>
        <v>0</v>
      </c>
      <c r="J35" s="62">
        <f t="shared" si="6"/>
        <v>2</v>
      </c>
      <c r="K35" s="62">
        <f t="shared" si="6"/>
        <v>2</v>
      </c>
      <c r="L35" s="72"/>
    </row>
    <row r="36" spans="1:12" s="41" customFormat="1" ht="18.75" customHeight="1">
      <c r="A36" s="63" t="s">
        <v>453</v>
      </c>
      <c r="B36" s="62">
        <v>2</v>
      </c>
      <c r="C36" s="64"/>
      <c r="D36" s="64">
        <v>2</v>
      </c>
      <c r="E36" s="64"/>
      <c r="F36" s="64">
        <v>2</v>
      </c>
      <c r="G36" s="64"/>
      <c r="H36" s="64"/>
      <c r="I36" s="64"/>
      <c r="J36" s="64">
        <v>2</v>
      </c>
      <c r="K36" s="73">
        <v>2</v>
      </c>
      <c r="L36" s="72"/>
    </row>
    <row r="37" spans="1:12" s="41" customFormat="1" ht="18.75" customHeight="1">
      <c r="A37" s="61" t="s">
        <v>454</v>
      </c>
      <c r="B37" s="62">
        <v>4</v>
      </c>
      <c r="C37" s="64"/>
      <c r="D37" s="64">
        <v>4</v>
      </c>
      <c r="E37" s="64"/>
      <c r="F37" s="64">
        <v>4</v>
      </c>
      <c r="G37" s="64"/>
      <c r="H37" s="64"/>
      <c r="I37" s="64">
        <v>4</v>
      </c>
      <c r="J37" s="64"/>
      <c r="K37" s="73">
        <v>4</v>
      </c>
      <c r="L37" s="72"/>
    </row>
    <row r="38" spans="1:12" s="41" customFormat="1" ht="18.75" customHeight="1">
      <c r="A38" s="61" t="s">
        <v>455</v>
      </c>
      <c r="B38" s="62">
        <f aca="true" t="shared" si="7" ref="B38:K38">B39+B46</f>
        <v>207.78</v>
      </c>
      <c r="C38" s="62">
        <f t="shared" si="7"/>
        <v>12</v>
      </c>
      <c r="D38" s="62">
        <f t="shared" si="7"/>
        <v>195.78</v>
      </c>
      <c r="E38" s="62">
        <f t="shared" si="7"/>
        <v>0</v>
      </c>
      <c r="F38" s="62">
        <f t="shared" si="7"/>
        <v>195.78</v>
      </c>
      <c r="G38" s="62">
        <f t="shared" si="7"/>
        <v>2</v>
      </c>
      <c r="H38" s="62">
        <f t="shared" si="7"/>
        <v>0</v>
      </c>
      <c r="I38" s="62">
        <f t="shared" si="7"/>
        <v>21</v>
      </c>
      <c r="J38" s="62">
        <f t="shared" si="7"/>
        <v>172.78</v>
      </c>
      <c r="K38" s="62">
        <f t="shared" si="7"/>
        <v>193.78</v>
      </c>
      <c r="L38" s="72"/>
    </row>
    <row r="39" spans="1:12" s="41" customFormat="1" ht="18.75" customHeight="1">
      <c r="A39" s="61" t="s">
        <v>456</v>
      </c>
      <c r="B39" s="62">
        <f>B40+B41+B42+B43+B44+B45</f>
        <v>95.5</v>
      </c>
      <c r="C39" s="62">
        <f aca="true" t="shared" si="8" ref="C39:K39">C40+C41+C42+C43+C44+C45</f>
        <v>0</v>
      </c>
      <c r="D39" s="62">
        <f t="shared" si="8"/>
        <v>95.5</v>
      </c>
      <c r="E39" s="62">
        <f t="shared" si="8"/>
        <v>0</v>
      </c>
      <c r="F39" s="62">
        <f t="shared" si="8"/>
        <v>95.5</v>
      </c>
      <c r="G39" s="62">
        <f t="shared" si="8"/>
        <v>2</v>
      </c>
      <c r="H39" s="62">
        <f t="shared" si="8"/>
        <v>0</v>
      </c>
      <c r="I39" s="62">
        <f t="shared" si="8"/>
        <v>0</v>
      </c>
      <c r="J39" s="62">
        <f t="shared" si="8"/>
        <v>93.5</v>
      </c>
      <c r="K39" s="62">
        <f t="shared" si="8"/>
        <v>93.5</v>
      </c>
      <c r="L39" s="72"/>
    </row>
    <row r="40" spans="1:12" s="41" customFormat="1" ht="18.75" customHeight="1">
      <c r="A40" s="63" t="s">
        <v>457</v>
      </c>
      <c r="B40" s="62">
        <v>30</v>
      </c>
      <c r="C40" s="64"/>
      <c r="D40" s="64">
        <v>30</v>
      </c>
      <c r="E40" s="64"/>
      <c r="F40" s="64">
        <v>30</v>
      </c>
      <c r="G40" s="64"/>
      <c r="H40" s="64"/>
      <c r="I40" s="64"/>
      <c r="J40" s="64">
        <v>30</v>
      </c>
      <c r="K40" s="73">
        <v>30</v>
      </c>
      <c r="L40" s="72"/>
    </row>
    <row r="41" spans="1:12" s="41" customFormat="1" ht="18.75" customHeight="1">
      <c r="A41" s="63" t="s">
        <v>458</v>
      </c>
      <c r="B41" s="62">
        <v>30</v>
      </c>
      <c r="C41" s="64"/>
      <c r="D41" s="64">
        <v>30</v>
      </c>
      <c r="E41" s="64"/>
      <c r="F41" s="64">
        <v>30</v>
      </c>
      <c r="G41" s="64"/>
      <c r="H41" s="64"/>
      <c r="I41" s="64"/>
      <c r="J41" s="64">
        <v>30</v>
      </c>
      <c r="K41" s="73">
        <v>30</v>
      </c>
      <c r="L41" s="72"/>
    </row>
    <row r="42" spans="1:12" s="41" customFormat="1" ht="18.75" customHeight="1">
      <c r="A42" s="63" t="s">
        <v>459</v>
      </c>
      <c r="B42" s="62">
        <v>3</v>
      </c>
      <c r="C42" s="64"/>
      <c r="D42" s="64">
        <v>3</v>
      </c>
      <c r="E42" s="64"/>
      <c r="F42" s="64">
        <v>3</v>
      </c>
      <c r="G42" s="64">
        <v>2</v>
      </c>
      <c r="H42" s="64"/>
      <c r="I42" s="64"/>
      <c r="J42" s="64">
        <v>1</v>
      </c>
      <c r="K42" s="73">
        <v>1</v>
      </c>
      <c r="L42" s="72"/>
    </row>
    <row r="43" spans="1:12" s="41" customFormat="1" ht="18.75" customHeight="1">
      <c r="A43" s="63" t="s">
        <v>460</v>
      </c>
      <c r="B43" s="62">
        <v>7.5</v>
      </c>
      <c r="C43" s="64"/>
      <c r="D43" s="64">
        <v>7.5</v>
      </c>
      <c r="E43" s="64"/>
      <c r="F43" s="64">
        <v>7.5</v>
      </c>
      <c r="G43" s="64"/>
      <c r="H43" s="64"/>
      <c r="I43" s="64"/>
      <c r="J43" s="64">
        <v>7.5</v>
      </c>
      <c r="K43" s="73">
        <v>7.5</v>
      </c>
      <c r="L43" s="72"/>
    </row>
    <row r="44" spans="1:12" s="41" customFormat="1" ht="18.75" customHeight="1">
      <c r="A44" s="63" t="s">
        <v>461</v>
      </c>
      <c r="B44" s="62">
        <v>5</v>
      </c>
      <c r="C44" s="64"/>
      <c r="D44" s="64">
        <v>5</v>
      </c>
      <c r="E44" s="64"/>
      <c r="F44" s="64">
        <v>5</v>
      </c>
      <c r="G44" s="64"/>
      <c r="H44" s="64"/>
      <c r="I44" s="64"/>
      <c r="J44" s="64">
        <v>5</v>
      </c>
      <c r="K44" s="73">
        <v>5</v>
      </c>
      <c r="L44" s="72"/>
    </row>
    <row r="45" spans="1:12" s="41" customFormat="1" ht="18.75" customHeight="1">
      <c r="A45" s="63" t="s">
        <v>462</v>
      </c>
      <c r="B45" s="62">
        <v>20</v>
      </c>
      <c r="C45" s="64"/>
      <c r="D45" s="64">
        <v>20</v>
      </c>
      <c r="E45" s="64"/>
      <c r="F45" s="64">
        <v>20</v>
      </c>
      <c r="G45" s="64"/>
      <c r="H45" s="64"/>
      <c r="I45" s="64"/>
      <c r="J45" s="64">
        <v>20</v>
      </c>
      <c r="K45" s="73">
        <v>20</v>
      </c>
      <c r="L45" s="72"/>
    </row>
    <row r="46" spans="1:12" s="41" customFormat="1" ht="18.75" customHeight="1">
      <c r="A46" s="61" t="s">
        <v>463</v>
      </c>
      <c r="B46" s="62">
        <f>B47+B48+B49+B50+B51+B52+B53</f>
        <v>112.28</v>
      </c>
      <c r="C46" s="62">
        <f aca="true" t="shared" si="9" ref="C46:K46">C47+C48+C49+C50+C51+C52+C53</f>
        <v>12</v>
      </c>
      <c r="D46" s="62">
        <f t="shared" si="9"/>
        <v>100.28</v>
      </c>
      <c r="E46" s="62">
        <f t="shared" si="9"/>
        <v>0</v>
      </c>
      <c r="F46" s="62">
        <f t="shared" si="9"/>
        <v>100.28</v>
      </c>
      <c r="G46" s="62">
        <f t="shared" si="9"/>
        <v>0</v>
      </c>
      <c r="H46" s="62">
        <f t="shared" si="9"/>
        <v>0</v>
      </c>
      <c r="I46" s="62">
        <f t="shared" si="9"/>
        <v>21</v>
      </c>
      <c r="J46" s="62">
        <f t="shared" si="9"/>
        <v>79.28</v>
      </c>
      <c r="K46" s="62">
        <f t="shared" si="9"/>
        <v>100.28</v>
      </c>
      <c r="L46" s="72"/>
    </row>
    <row r="47" spans="1:12" s="41" customFormat="1" ht="18.75" customHeight="1">
      <c r="A47" s="61" t="s">
        <v>464</v>
      </c>
      <c r="B47" s="62">
        <v>17</v>
      </c>
      <c r="C47" s="64"/>
      <c r="D47" s="62">
        <v>17</v>
      </c>
      <c r="E47" s="64"/>
      <c r="F47" s="62">
        <v>17</v>
      </c>
      <c r="G47" s="64"/>
      <c r="H47" s="64"/>
      <c r="I47" s="62">
        <v>17</v>
      </c>
      <c r="J47" s="64"/>
      <c r="K47" s="62">
        <v>17</v>
      </c>
      <c r="L47" s="72"/>
    </row>
    <row r="48" spans="1:12" s="41" customFormat="1" ht="18.75" customHeight="1">
      <c r="A48" s="63" t="s">
        <v>465</v>
      </c>
      <c r="B48" s="62">
        <v>5</v>
      </c>
      <c r="C48" s="64"/>
      <c r="D48" s="62">
        <v>5</v>
      </c>
      <c r="E48" s="64"/>
      <c r="F48" s="62">
        <v>5</v>
      </c>
      <c r="G48" s="64"/>
      <c r="H48" s="64"/>
      <c r="I48" s="62"/>
      <c r="J48" s="64">
        <v>5</v>
      </c>
      <c r="K48" s="62">
        <v>5</v>
      </c>
      <c r="L48" s="72"/>
    </row>
    <row r="49" spans="1:12" s="41" customFormat="1" ht="18.75" customHeight="1">
      <c r="A49" s="63" t="s">
        <v>466</v>
      </c>
      <c r="B49" s="62">
        <v>20</v>
      </c>
      <c r="C49" s="64"/>
      <c r="D49" s="62">
        <v>20</v>
      </c>
      <c r="E49" s="64"/>
      <c r="F49" s="62">
        <v>20</v>
      </c>
      <c r="G49" s="64"/>
      <c r="H49" s="64"/>
      <c r="I49" s="62"/>
      <c r="J49" s="64">
        <v>20</v>
      </c>
      <c r="K49" s="62">
        <v>20</v>
      </c>
      <c r="L49" s="72"/>
    </row>
    <row r="50" spans="1:12" s="41" customFormat="1" ht="18.75" customHeight="1">
      <c r="A50" s="63" t="s">
        <v>467</v>
      </c>
      <c r="B50" s="62">
        <v>6</v>
      </c>
      <c r="C50" s="64"/>
      <c r="D50" s="62">
        <v>6</v>
      </c>
      <c r="E50" s="64"/>
      <c r="F50" s="62">
        <v>6</v>
      </c>
      <c r="G50" s="64"/>
      <c r="H50" s="64"/>
      <c r="I50" s="62"/>
      <c r="J50" s="64">
        <v>6</v>
      </c>
      <c r="K50" s="62">
        <v>6</v>
      </c>
      <c r="L50" s="72"/>
    </row>
    <row r="51" spans="1:12" s="41" customFormat="1" ht="18.75" customHeight="1">
      <c r="A51" s="63" t="s">
        <v>468</v>
      </c>
      <c r="B51" s="62">
        <v>60.28</v>
      </c>
      <c r="C51" s="64">
        <v>12</v>
      </c>
      <c r="D51" s="62">
        <v>48.28</v>
      </c>
      <c r="E51" s="64"/>
      <c r="F51" s="62">
        <v>48.28</v>
      </c>
      <c r="G51" s="64"/>
      <c r="H51" s="64"/>
      <c r="I51" s="62"/>
      <c r="J51" s="64">
        <v>48.28</v>
      </c>
      <c r="K51" s="62">
        <v>48.28</v>
      </c>
      <c r="L51" s="72"/>
    </row>
    <row r="52" spans="1:12" s="41" customFormat="1" ht="18.75" customHeight="1">
      <c r="A52" s="63" t="s">
        <v>469</v>
      </c>
      <c r="B52" s="62">
        <v>3</v>
      </c>
      <c r="C52" s="64"/>
      <c r="D52" s="62">
        <v>3</v>
      </c>
      <c r="E52" s="64"/>
      <c r="F52" s="62">
        <v>3</v>
      </c>
      <c r="G52" s="64"/>
      <c r="H52" s="64"/>
      <c r="I52" s="62">
        <v>3</v>
      </c>
      <c r="J52" s="64"/>
      <c r="K52" s="62">
        <v>3</v>
      </c>
      <c r="L52" s="72"/>
    </row>
    <row r="53" spans="1:12" s="41" customFormat="1" ht="18.75" customHeight="1">
      <c r="A53" s="63" t="s">
        <v>470</v>
      </c>
      <c r="B53" s="62">
        <v>1</v>
      </c>
      <c r="C53" s="64"/>
      <c r="D53" s="62">
        <v>1</v>
      </c>
      <c r="E53" s="64"/>
      <c r="F53" s="62">
        <v>1</v>
      </c>
      <c r="G53" s="64"/>
      <c r="H53" s="64"/>
      <c r="I53" s="62">
        <v>1</v>
      </c>
      <c r="J53" s="64"/>
      <c r="K53" s="62">
        <v>1</v>
      </c>
      <c r="L53" s="72"/>
    </row>
    <row r="54" spans="1:12" s="41" customFormat="1" ht="18.75" customHeight="1">
      <c r="A54" s="61" t="s">
        <v>471</v>
      </c>
      <c r="B54" s="62">
        <f>B55</f>
        <v>30.96</v>
      </c>
      <c r="C54" s="62">
        <f aca="true" t="shared" si="10" ref="C54:K54">C55</f>
        <v>0</v>
      </c>
      <c r="D54" s="62">
        <f t="shared" si="10"/>
        <v>30.96</v>
      </c>
      <c r="E54" s="62">
        <f t="shared" si="10"/>
        <v>0</v>
      </c>
      <c r="F54" s="62">
        <f t="shared" si="10"/>
        <v>30.96</v>
      </c>
      <c r="G54" s="62">
        <f t="shared" si="10"/>
        <v>0</v>
      </c>
      <c r="H54" s="62">
        <f t="shared" si="10"/>
        <v>0</v>
      </c>
      <c r="I54" s="62">
        <f t="shared" si="10"/>
        <v>0</v>
      </c>
      <c r="J54" s="62">
        <f t="shared" si="10"/>
        <v>30.96</v>
      </c>
      <c r="K54" s="62">
        <f t="shared" si="10"/>
        <v>30.96</v>
      </c>
      <c r="L54" s="72"/>
    </row>
    <row r="55" spans="1:12" s="41" customFormat="1" ht="18.75" customHeight="1">
      <c r="A55" s="63" t="s">
        <v>472</v>
      </c>
      <c r="B55" s="62">
        <f>B57+B58+B56</f>
        <v>30.96</v>
      </c>
      <c r="C55" s="62">
        <f aca="true" t="shared" si="11" ref="C55:K55">C57+C58+C56</f>
        <v>0</v>
      </c>
      <c r="D55" s="62">
        <f t="shared" si="11"/>
        <v>30.96</v>
      </c>
      <c r="E55" s="62">
        <f t="shared" si="11"/>
        <v>0</v>
      </c>
      <c r="F55" s="62">
        <f t="shared" si="11"/>
        <v>30.96</v>
      </c>
      <c r="G55" s="62">
        <f t="shared" si="11"/>
        <v>0</v>
      </c>
      <c r="H55" s="62">
        <f t="shared" si="11"/>
        <v>0</v>
      </c>
      <c r="I55" s="62">
        <f t="shared" si="11"/>
        <v>0</v>
      </c>
      <c r="J55" s="62">
        <f t="shared" si="11"/>
        <v>30.96</v>
      </c>
      <c r="K55" s="62">
        <f t="shared" si="11"/>
        <v>30.96</v>
      </c>
      <c r="L55" s="72"/>
    </row>
    <row r="56" spans="1:12" s="41" customFormat="1" ht="18.75" customHeight="1">
      <c r="A56" s="63" t="s">
        <v>473</v>
      </c>
      <c r="B56" s="62">
        <v>20.96</v>
      </c>
      <c r="C56" s="62"/>
      <c r="D56" s="62">
        <v>20.96</v>
      </c>
      <c r="E56" s="62"/>
      <c r="F56" s="62">
        <v>20.96</v>
      </c>
      <c r="G56" s="62"/>
      <c r="H56" s="62"/>
      <c r="I56" s="62"/>
      <c r="J56" s="62">
        <v>20.96</v>
      </c>
      <c r="K56" s="62">
        <v>20.96</v>
      </c>
      <c r="L56" s="73" t="s">
        <v>474</v>
      </c>
    </row>
    <row r="57" spans="1:12" s="41" customFormat="1" ht="18.75" customHeight="1">
      <c r="A57" s="63" t="s">
        <v>475</v>
      </c>
      <c r="B57" s="62">
        <v>5</v>
      </c>
      <c r="C57" s="62"/>
      <c r="D57" s="62">
        <v>5</v>
      </c>
      <c r="E57" s="62"/>
      <c r="F57" s="62">
        <v>5</v>
      </c>
      <c r="G57" s="62"/>
      <c r="H57" s="62"/>
      <c r="I57" s="62"/>
      <c r="J57" s="62">
        <v>5</v>
      </c>
      <c r="K57" s="62">
        <v>5</v>
      </c>
      <c r="L57" s="72"/>
    </row>
    <row r="58" spans="1:12" s="41" customFormat="1" ht="18.75" customHeight="1">
      <c r="A58" s="63" t="s">
        <v>476</v>
      </c>
      <c r="B58" s="62">
        <v>5</v>
      </c>
      <c r="C58" s="62"/>
      <c r="D58" s="62">
        <v>5</v>
      </c>
      <c r="E58" s="62"/>
      <c r="F58" s="62">
        <v>5</v>
      </c>
      <c r="G58" s="62"/>
      <c r="H58" s="62"/>
      <c r="I58" s="62"/>
      <c r="J58" s="62">
        <v>5</v>
      </c>
      <c r="K58" s="62">
        <v>5</v>
      </c>
      <c r="L58" s="72"/>
    </row>
    <row r="59" spans="1:12" s="41" customFormat="1" ht="18.75" customHeight="1">
      <c r="A59" s="63" t="s">
        <v>477</v>
      </c>
      <c r="B59" s="64">
        <f>B60+B61+B62+B63+B64</f>
        <v>44</v>
      </c>
      <c r="C59" s="64">
        <f aca="true" t="shared" si="12" ref="C59:K59">C60+C61+C62+C63+C64</f>
        <v>0</v>
      </c>
      <c r="D59" s="64">
        <f t="shared" si="12"/>
        <v>44</v>
      </c>
      <c r="E59" s="64">
        <f t="shared" si="12"/>
        <v>0</v>
      </c>
      <c r="F59" s="64">
        <f t="shared" si="12"/>
        <v>44</v>
      </c>
      <c r="G59" s="64">
        <f t="shared" si="12"/>
        <v>0</v>
      </c>
      <c r="H59" s="64">
        <f t="shared" si="12"/>
        <v>16</v>
      </c>
      <c r="I59" s="64">
        <f t="shared" si="12"/>
        <v>0</v>
      </c>
      <c r="J59" s="64">
        <f t="shared" si="12"/>
        <v>28</v>
      </c>
      <c r="K59" s="64">
        <f t="shared" si="12"/>
        <v>44</v>
      </c>
      <c r="L59" s="72"/>
    </row>
    <row r="60" spans="1:12" s="41" customFormat="1" ht="18.75" customHeight="1">
      <c r="A60" s="63" t="s">
        <v>478</v>
      </c>
      <c r="B60" s="64">
        <v>10</v>
      </c>
      <c r="C60" s="64"/>
      <c r="D60" s="64">
        <v>10</v>
      </c>
      <c r="E60" s="64"/>
      <c r="F60" s="64">
        <v>10</v>
      </c>
      <c r="G60" s="64"/>
      <c r="H60" s="64"/>
      <c r="I60" s="64"/>
      <c r="J60" s="64">
        <v>10</v>
      </c>
      <c r="K60" s="73">
        <v>10</v>
      </c>
      <c r="L60" s="72"/>
    </row>
    <row r="61" spans="1:12" s="41" customFormat="1" ht="18.75" customHeight="1">
      <c r="A61" s="63" t="s">
        <v>479</v>
      </c>
      <c r="B61" s="64">
        <v>25</v>
      </c>
      <c r="C61" s="64"/>
      <c r="D61" s="64">
        <v>25</v>
      </c>
      <c r="E61" s="64"/>
      <c r="F61" s="64">
        <v>25</v>
      </c>
      <c r="G61" s="64"/>
      <c r="H61" s="64">
        <v>16</v>
      </c>
      <c r="I61" s="64"/>
      <c r="J61" s="64">
        <v>9</v>
      </c>
      <c r="K61" s="73">
        <v>25</v>
      </c>
      <c r="L61" s="72"/>
    </row>
    <row r="62" spans="1:12" s="41" customFormat="1" ht="18.75" customHeight="1">
      <c r="A62" s="63" t="s">
        <v>480</v>
      </c>
      <c r="B62" s="64">
        <v>5</v>
      </c>
      <c r="C62" s="64"/>
      <c r="D62" s="64">
        <v>5</v>
      </c>
      <c r="E62" s="64"/>
      <c r="F62" s="64">
        <v>5</v>
      </c>
      <c r="G62" s="64"/>
      <c r="H62" s="64"/>
      <c r="I62" s="64"/>
      <c r="J62" s="64">
        <v>5</v>
      </c>
      <c r="K62" s="73">
        <v>5</v>
      </c>
      <c r="L62" s="72"/>
    </row>
    <row r="63" spans="1:12" s="41" customFormat="1" ht="18.75" customHeight="1">
      <c r="A63" s="63" t="s">
        <v>481</v>
      </c>
      <c r="B63" s="64">
        <v>3</v>
      </c>
      <c r="C63" s="64"/>
      <c r="D63" s="64">
        <v>3</v>
      </c>
      <c r="E63" s="64"/>
      <c r="F63" s="64">
        <v>3</v>
      </c>
      <c r="G63" s="64"/>
      <c r="H63" s="64"/>
      <c r="I63" s="64"/>
      <c r="J63" s="64">
        <v>3</v>
      </c>
      <c r="K63" s="73">
        <v>3</v>
      </c>
      <c r="L63" s="76"/>
    </row>
    <row r="64" spans="1:12" s="41" customFormat="1" ht="18.75" customHeight="1">
      <c r="A64" s="63" t="s">
        <v>482</v>
      </c>
      <c r="B64" s="64">
        <v>1</v>
      </c>
      <c r="C64" s="64"/>
      <c r="D64" s="64">
        <v>1</v>
      </c>
      <c r="E64" s="64"/>
      <c r="F64" s="64">
        <v>1</v>
      </c>
      <c r="G64" s="64"/>
      <c r="H64" s="64"/>
      <c r="I64" s="64"/>
      <c r="J64" s="64">
        <v>1</v>
      </c>
      <c r="K64" s="73">
        <v>1</v>
      </c>
      <c r="L64" s="76"/>
    </row>
    <row r="65" spans="1:12" s="40" customFormat="1" ht="18.75" customHeight="1">
      <c r="A65" s="59" t="s">
        <v>89</v>
      </c>
      <c r="B65" s="60">
        <f aca="true" t="shared" si="13" ref="B65:K65">B75+B78+B89</f>
        <v>428.2</v>
      </c>
      <c r="C65" s="60">
        <f t="shared" si="13"/>
        <v>0</v>
      </c>
      <c r="D65" s="60">
        <f t="shared" si="13"/>
        <v>428.2</v>
      </c>
      <c r="E65" s="60">
        <f t="shared" si="13"/>
        <v>0</v>
      </c>
      <c r="F65" s="60">
        <f t="shared" si="13"/>
        <v>428.2</v>
      </c>
      <c r="G65" s="60">
        <f t="shared" si="13"/>
        <v>141</v>
      </c>
      <c r="H65" s="60">
        <f t="shared" si="13"/>
        <v>0</v>
      </c>
      <c r="I65" s="60">
        <f t="shared" si="13"/>
        <v>0</v>
      </c>
      <c r="J65" s="60">
        <f t="shared" si="13"/>
        <v>287.2</v>
      </c>
      <c r="K65" s="60">
        <f t="shared" si="13"/>
        <v>287.2</v>
      </c>
      <c r="L65" s="71"/>
    </row>
    <row r="66" spans="1:12" s="41" customFormat="1" ht="18.75" customHeight="1" hidden="1">
      <c r="A66" s="61" t="s">
        <v>483</v>
      </c>
      <c r="B66" s="62">
        <f>SUM(C66:H66)</f>
        <v>0</v>
      </c>
      <c r="C66" s="64"/>
      <c r="D66" s="64"/>
      <c r="E66" s="64"/>
      <c r="F66" s="64"/>
      <c r="G66" s="64"/>
      <c r="H66" s="64"/>
      <c r="I66" s="64"/>
      <c r="J66" s="64"/>
      <c r="K66" s="73"/>
      <c r="L66" s="72"/>
    </row>
    <row r="67" spans="1:12" s="41" customFormat="1" ht="18.75" customHeight="1" hidden="1">
      <c r="A67" s="61" t="s">
        <v>484</v>
      </c>
      <c r="B67" s="62"/>
      <c r="C67" s="64"/>
      <c r="D67" s="64"/>
      <c r="E67" s="64"/>
      <c r="F67" s="64"/>
      <c r="G67" s="64"/>
      <c r="H67" s="64"/>
      <c r="I67" s="64"/>
      <c r="J67" s="64"/>
      <c r="K67" s="73"/>
      <c r="L67" s="72"/>
    </row>
    <row r="68" spans="1:12" s="41" customFormat="1" ht="18.75" customHeight="1" hidden="1">
      <c r="A68" s="65" t="s">
        <v>485</v>
      </c>
      <c r="B68" s="62"/>
      <c r="C68" s="64"/>
      <c r="D68" s="64"/>
      <c r="E68" s="64"/>
      <c r="F68" s="64"/>
      <c r="G68" s="64"/>
      <c r="H68" s="64"/>
      <c r="I68" s="64"/>
      <c r="J68" s="64"/>
      <c r="K68" s="73"/>
      <c r="L68" s="72"/>
    </row>
    <row r="69" spans="1:12" s="41" customFormat="1" ht="18.75" customHeight="1" hidden="1">
      <c r="A69" s="65" t="s">
        <v>486</v>
      </c>
      <c r="B69" s="62"/>
      <c r="C69" s="64"/>
      <c r="D69" s="64"/>
      <c r="E69" s="64"/>
      <c r="F69" s="64"/>
      <c r="G69" s="64"/>
      <c r="H69" s="64"/>
      <c r="I69" s="64"/>
      <c r="J69" s="64"/>
      <c r="K69" s="73"/>
      <c r="L69" s="72"/>
    </row>
    <row r="70" spans="1:12" s="41" customFormat="1" ht="18.75" customHeight="1" hidden="1">
      <c r="A70" s="65" t="s">
        <v>487</v>
      </c>
      <c r="B70" s="62"/>
      <c r="C70" s="64"/>
      <c r="D70" s="64"/>
      <c r="E70" s="64"/>
      <c r="F70" s="64"/>
      <c r="G70" s="64"/>
      <c r="H70" s="64"/>
      <c r="I70" s="64"/>
      <c r="J70" s="64"/>
      <c r="K70" s="73"/>
      <c r="L70" s="72"/>
    </row>
    <row r="71" spans="1:12" s="41" customFormat="1" ht="18.75" customHeight="1" hidden="1">
      <c r="A71" s="65" t="s">
        <v>488</v>
      </c>
      <c r="B71" s="62"/>
      <c r="C71" s="64"/>
      <c r="D71" s="64"/>
      <c r="E71" s="64"/>
      <c r="F71" s="64"/>
      <c r="G71" s="64"/>
      <c r="H71" s="64"/>
      <c r="I71" s="64"/>
      <c r="J71" s="64"/>
      <c r="K71" s="73"/>
      <c r="L71" s="72"/>
    </row>
    <row r="72" spans="1:12" s="41" customFormat="1" ht="18.75" customHeight="1" hidden="1">
      <c r="A72" s="65" t="s">
        <v>489</v>
      </c>
      <c r="B72" s="62"/>
      <c r="C72" s="64"/>
      <c r="D72" s="64"/>
      <c r="E72" s="64"/>
      <c r="F72" s="64"/>
      <c r="G72" s="64"/>
      <c r="H72" s="64"/>
      <c r="I72" s="64"/>
      <c r="J72" s="64"/>
      <c r="K72" s="73"/>
      <c r="L72" s="72"/>
    </row>
    <row r="73" spans="1:12" s="41" customFormat="1" ht="18.75" customHeight="1" hidden="1">
      <c r="A73" s="65" t="s">
        <v>490</v>
      </c>
      <c r="B73" s="62"/>
      <c r="C73" s="64"/>
      <c r="D73" s="64"/>
      <c r="E73" s="64"/>
      <c r="F73" s="64"/>
      <c r="G73" s="64"/>
      <c r="H73" s="64"/>
      <c r="I73" s="64"/>
      <c r="J73" s="64"/>
      <c r="K73" s="73"/>
      <c r="L73" s="72"/>
    </row>
    <row r="74" spans="1:12" s="41" customFormat="1" ht="18.75" customHeight="1" hidden="1">
      <c r="A74" s="65" t="s">
        <v>491</v>
      </c>
      <c r="B74" s="62">
        <f>SUM(C74:H74)</f>
        <v>0</v>
      </c>
      <c r="C74" s="64"/>
      <c r="D74" s="64"/>
      <c r="E74" s="64"/>
      <c r="F74" s="64"/>
      <c r="G74" s="64"/>
      <c r="H74" s="64"/>
      <c r="I74" s="64"/>
      <c r="J74" s="64"/>
      <c r="K74" s="73"/>
      <c r="L74" s="72"/>
    </row>
    <row r="75" spans="1:12" s="41" customFormat="1" ht="18.75" customHeight="1">
      <c r="A75" s="61" t="s">
        <v>492</v>
      </c>
      <c r="B75" s="62">
        <f>B76+B77</f>
        <v>35</v>
      </c>
      <c r="C75" s="62">
        <f aca="true" t="shared" si="14" ref="C75:K75">C76+C77</f>
        <v>0</v>
      </c>
      <c r="D75" s="62">
        <f t="shared" si="14"/>
        <v>35</v>
      </c>
      <c r="E75" s="62">
        <f t="shared" si="14"/>
        <v>0</v>
      </c>
      <c r="F75" s="62">
        <f t="shared" si="14"/>
        <v>35</v>
      </c>
      <c r="G75" s="62">
        <f t="shared" si="14"/>
        <v>0</v>
      </c>
      <c r="H75" s="62">
        <f t="shared" si="14"/>
        <v>0</v>
      </c>
      <c r="I75" s="62">
        <f t="shared" si="14"/>
        <v>0</v>
      </c>
      <c r="J75" s="62">
        <f t="shared" si="14"/>
        <v>35</v>
      </c>
      <c r="K75" s="62">
        <f t="shared" si="14"/>
        <v>35</v>
      </c>
      <c r="L75" s="72"/>
    </row>
    <row r="76" spans="1:12" s="41" customFormat="1" ht="18.75" customHeight="1">
      <c r="A76" s="77" t="s">
        <v>493</v>
      </c>
      <c r="B76" s="62">
        <v>30</v>
      </c>
      <c r="C76" s="64"/>
      <c r="D76" s="64">
        <v>30</v>
      </c>
      <c r="E76" s="64"/>
      <c r="F76" s="64">
        <v>30</v>
      </c>
      <c r="G76" s="64"/>
      <c r="H76" s="64"/>
      <c r="I76" s="64"/>
      <c r="J76" s="64">
        <v>30</v>
      </c>
      <c r="K76" s="73">
        <f>H76+I76+J76</f>
        <v>30</v>
      </c>
      <c r="L76" s="72"/>
    </row>
    <row r="77" spans="1:12" s="41" customFormat="1" ht="18.75" customHeight="1">
      <c r="A77" s="63" t="s">
        <v>494</v>
      </c>
      <c r="B77" s="62">
        <v>5</v>
      </c>
      <c r="C77" s="64"/>
      <c r="D77" s="64">
        <v>5</v>
      </c>
      <c r="E77" s="64"/>
      <c r="F77" s="64">
        <v>5</v>
      </c>
      <c r="G77" s="64"/>
      <c r="H77" s="64"/>
      <c r="I77" s="64"/>
      <c r="J77" s="64">
        <v>5</v>
      </c>
      <c r="K77" s="73">
        <f>H77+I77+J77</f>
        <v>5</v>
      </c>
      <c r="L77" s="72"/>
    </row>
    <row r="78" spans="1:12" s="41" customFormat="1" ht="18.75" customHeight="1">
      <c r="A78" s="61" t="s">
        <v>495</v>
      </c>
      <c r="B78" s="62">
        <f>B79+B84+B85+B86+B87+B88</f>
        <v>387.2</v>
      </c>
      <c r="C78" s="62">
        <f aca="true" t="shared" si="15" ref="C78:K78">C79+C84+C85+C86+C87+C88</f>
        <v>0</v>
      </c>
      <c r="D78" s="62">
        <f t="shared" si="15"/>
        <v>387.2</v>
      </c>
      <c r="E78" s="62">
        <f t="shared" si="15"/>
        <v>0</v>
      </c>
      <c r="F78" s="62">
        <f t="shared" si="15"/>
        <v>387.2</v>
      </c>
      <c r="G78" s="62">
        <f t="shared" si="15"/>
        <v>141</v>
      </c>
      <c r="H78" s="62">
        <f t="shared" si="15"/>
        <v>0</v>
      </c>
      <c r="I78" s="62">
        <f t="shared" si="15"/>
        <v>0</v>
      </c>
      <c r="J78" s="62">
        <f t="shared" si="15"/>
        <v>246.2</v>
      </c>
      <c r="K78" s="62">
        <f t="shared" si="15"/>
        <v>246.2</v>
      </c>
      <c r="L78" s="72"/>
    </row>
    <row r="79" spans="1:12" s="41" customFormat="1" ht="18.75" customHeight="1">
      <c r="A79" s="61" t="s">
        <v>496</v>
      </c>
      <c r="B79" s="62">
        <f>B80+B82+B81+B83</f>
        <v>236</v>
      </c>
      <c r="C79" s="62">
        <f aca="true" t="shared" si="16" ref="C79:K79">C80+C82+C81+C83</f>
        <v>0</v>
      </c>
      <c r="D79" s="62">
        <f t="shared" si="16"/>
        <v>236</v>
      </c>
      <c r="E79" s="62">
        <f t="shared" si="16"/>
        <v>0</v>
      </c>
      <c r="F79" s="62">
        <f t="shared" si="16"/>
        <v>236</v>
      </c>
      <c r="G79" s="62">
        <f t="shared" si="16"/>
        <v>141</v>
      </c>
      <c r="H79" s="62">
        <f t="shared" si="16"/>
        <v>0</v>
      </c>
      <c r="I79" s="62">
        <f t="shared" si="16"/>
        <v>0</v>
      </c>
      <c r="J79" s="62">
        <f t="shared" si="16"/>
        <v>95</v>
      </c>
      <c r="K79" s="62">
        <f t="shared" si="16"/>
        <v>95</v>
      </c>
      <c r="L79" s="72"/>
    </row>
    <row r="80" spans="1:12" s="41" customFormat="1" ht="26.25" customHeight="1">
      <c r="A80" s="78" t="s">
        <v>497</v>
      </c>
      <c r="B80" s="62">
        <v>198</v>
      </c>
      <c r="C80" s="64"/>
      <c r="D80" s="64">
        <v>198</v>
      </c>
      <c r="E80" s="64"/>
      <c r="F80" s="64">
        <v>198</v>
      </c>
      <c r="G80" s="64">
        <v>132</v>
      </c>
      <c r="H80" s="64"/>
      <c r="I80" s="64"/>
      <c r="J80" s="64">
        <v>66</v>
      </c>
      <c r="K80" s="73">
        <f>J80+I80+H80</f>
        <v>66</v>
      </c>
      <c r="L80" s="72"/>
    </row>
    <row r="81" spans="1:12" s="41" customFormat="1" ht="18.75" customHeight="1">
      <c r="A81" s="63" t="s">
        <v>498</v>
      </c>
      <c r="B81" s="62">
        <v>18</v>
      </c>
      <c r="C81" s="64"/>
      <c r="D81" s="64">
        <v>18</v>
      </c>
      <c r="E81" s="64"/>
      <c r="F81" s="64">
        <v>18</v>
      </c>
      <c r="G81" s="64">
        <v>9</v>
      </c>
      <c r="H81" s="64"/>
      <c r="I81" s="64"/>
      <c r="J81" s="64">
        <v>9</v>
      </c>
      <c r="K81" s="73">
        <f aca="true" t="shared" si="17" ref="K81:K88">J81+I81+H81</f>
        <v>9</v>
      </c>
      <c r="L81" s="72"/>
    </row>
    <row r="82" spans="1:12" s="41" customFormat="1" ht="18.75" customHeight="1">
      <c r="A82" s="77" t="s">
        <v>499</v>
      </c>
      <c r="B82" s="62">
        <v>15</v>
      </c>
      <c r="C82" s="64"/>
      <c r="D82" s="64">
        <v>15</v>
      </c>
      <c r="E82" s="64"/>
      <c r="F82" s="64">
        <v>15</v>
      </c>
      <c r="G82" s="64"/>
      <c r="H82" s="64"/>
      <c r="I82" s="64"/>
      <c r="J82" s="64">
        <v>15</v>
      </c>
      <c r="K82" s="73">
        <f t="shared" si="17"/>
        <v>15</v>
      </c>
      <c r="L82" s="72"/>
    </row>
    <row r="83" spans="1:12" s="41" customFormat="1" ht="18.75" customHeight="1">
      <c r="A83" s="77" t="s">
        <v>500</v>
      </c>
      <c r="B83" s="62">
        <v>5</v>
      </c>
      <c r="C83" s="64"/>
      <c r="D83" s="64">
        <v>5</v>
      </c>
      <c r="E83" s="64"/>
      <c r="F83" s="64">
        <v>5</v>
      </c>
      <c r="G83" s="64"/>
      <c r="H83" s="64"/>
      <c r="I83" s="64"/>
      <c r="J83" s="64">
        <v>5</v>
      </c>
      <c r="K83" s="73">
        <f t="shared" si="17"/>
        <v>5</v>
      </c>
      <c r="L83" s="72"/>
    </row>
    <row r="84" spans="1:12" s="41" customFormat="1" ht="18.75" customHeight="1">
      <c r="A84" s="77" t="s">
        <v>501</v>
      </c>
      <c r="B84" s="62">
        <v>30</v>
      </c>
      <c r="C84" s="64"/>
      <c r="D84" s="64">
        <v>30</v>
      </c>
      <c r="E84" s="64"/>
      <c r="F84" s="64">
        <v>30</v>
      </c>
      <c r="G84" s="64"/>
      <c r="H84" s="64"/>
      <c r="I84" s="64"/>
      <c r="J84" s="64">
        <v>30</v>
      </c>
      <c r="K84" s="73">
        <f t="shared" si="17"/>
        <v>30</v>
      </c>
      <c r="L84" s="72"/>
    </row>
    <row r="85" spans="1:12" s="41" customFormat="1" ht="18.75" customHeight="1">
      <c r="A85" s="77" t="s">
        <v>502</v>
      </c>
      <c r="B85" s="62">
        <v>50</v>
      </c>
      <c r="C85" s="64"/>
      <c r="D85" s="64">
        <v>50</v>
      </c>
      <c r="E85" s="64"/>
      <c r="F85" s="64">
        <v>50</v>
      </c>
      <c r="G85" s="64"/>
      <c r="H85" s="64"/>
      <c r="I85" s="64"/>
      <c r="J85" s="64">
        <v>50</v>
      </c>
      <c r="K85" s="73">
        <f t="shared" si="17"/>
        <v>50</v>
      </c>
      <c r="L85" s="73"/>
    </row>
    <row r="86" spans="1:12" s="41" customFormat="1" ht="18.75" customHeight="1">
      <c r="A86" s="63" t="s">
        <v>503</v>
      </c>
      <c r="B86" s="62">
        <v>3</v>
      </c>
      <c r="C86" s="64"/>
      <c r="D86" s="64">
        <v>3</v>
      </c>
      <c r="E86" s="64"/>
      <c r="F86" s="64">
        <v>3</v>
      </c>
      <c r="G86" s="64"/>
      <c r="H86" s="64"/>
      <c r="I86" s="64"/>
      <c r="J86" s="64">
        <v>3</v>
      </c>
      <c r="K86" s="73">
        <f t="shared" si="17"/>
        <v>3</v>
      </c>
      <c r="L86" s="72"/>
    </row>
    <row r="87" spans="1:12" s="41" customFormat="1" ht="18.75" customHeight="1">
      <c r="A87" s="63" t="s">
        <v>504</v>
      </c>
      <c r="B87" s="62">
        <v>10</v>
      </c>
      <c r="C87" s="64"/>
      <c r="D87" s="64">
        <v>10</v>
      </c>
      <c r="E87" s="64"/>
      <c r="F87" s="64">
        <v>10</v>
      </c>
      <c r="G87" s="64"/>
      <c r="H87" s="64"/>
      <c r="I87" s="64"/>
      <c r="J87" s="64">
        <v>10</v>
      </c>
      <c r="K87" s="73">
        <f t="shared" si="17"/>
        <v>10</v>
      </c>
      <c r="L87" s="72"/>
    </row>
    <row r="88" spans="1:12" s="41" customFormat="1" ht="26.25" customHeight="1">
      <c r="A88" s="78" t="s">
        <v>505</v>
      </c>
      <c r="B88" s="62">
        <v>58.2</v>
      </c>
      <c r="C88" s="64"/>
      <c r="D88" s="64">
        <v>58.2</v>
      </c>
      <c r="E88" s="64"/>
      <c r="F88" s="64">
        <v>58.2</v>
      </c>
      <c r="G88" s="64"/>
      <c r="H88" s="64"/>
      <c r="I88" s="64"/>
      <c r="J88" s="64">
        <v>58.2</v>
      </c>
      <c r="K88" s="73">
        <f t="shared" si="17"/>
        <v>58.2</v>
      </c>
      <c r="L88" s="72"/>
    </row>
    <row r="89" spans="1:12" s="41" customFormat="1" ht="18.75" customHeight="1">
      <c r="A89" s="61" t="s">
        <v>506</v>
      </c>
      <c r="B89" s="62">
        <f>B90</f>
        <v>6</v>
      </c>
      <c r="C89" s="62">
        <f aca="true" t="shared" si="18" ref="C89:L89">C90</f>
        <v>0</v>
      </c>
      <c r="D89" s="62">
        <f t="shared" si="18"/>
        <v>6</v>
      </c>
      <c r="E89" s="62">
        <f t="shared" si="18"/>
        <v>0</v>
      </c>
      <c r="F89" s="62">
        <f t="shared" si="18"/>
        <v>6</v>
      </c>
      <c r="G89" s="62">
        <f t="shared" si="18"/>
        <v>0</v>
      </c>
      <c r="H89" s="62">
        <f t="shared" si="18"/>
        <v>0</v>
      </c>
      <c r="I89" s="62">
        <f t="shared" si="18"/>
        <v>0</v>
      </c>
      <c r="J89" s="62">
        <f t="shared" si="18"/>
        <v>6</v>
      </c>
      <c r="K89" s="62">
        <f t="shared" si="18"/>
        <v>6</v>
      </c>
      <c r="L89" s="62">
        <f t="shared" si="18"/>
        <v>0</v>
      </c>
    </row>
    <row r="90" spans="1:12" s="41" customFormat="1" ht="18.75" customHeight="1">
      <c r="A90" s="61" t="s">
        <v>507</v>
      </c>
      <c r="B90" s="62">
        <v>6</v>
      </c>
      <c r="C90" s="64"/>
      <c r="D90" s="64">
        <v>6</v>
      </c>
      <c r="E90" s="64"/>
      <c r="F90" s="64">
        <v>6</v>
      </c>
      <c r="G90" s="64"/>
      <c r="H90" s="64"/>
      <c r="I90" s="64"/>
      <c r="J90" s="64">
        <v>6</v>
      </c>
      <c r="K90" s="73">
        <v>6</v>
      </c>
      <c r="L90" s="72"/>
    </row>
    <row r="91" spans="1:12" s="40" customFormat="1" ht="18.75" customHeight="1">
      <c r="A91" s="59" t="s">
        <v>90</v>
      </c>
      <c r="B91" s="60">
        <f aca="true" t="shared" si="19" ref="B91:K91">B92+B103+B104</f>
        <v>5525.700000000001</v>
      </c>
      <c r="C91" s="60">
        <f t="shared" si="19"/>
        <v>1443.62</v>
      </c>
      <c r="D91" s="60">
        <f t="shared" si="19"/>
        <v>3854.95</v>
      </c>
      <c r="E91" s="60">
        <f t="shared" si="19"/>
        <v>0</v>
      </c>
      <c r="F91" s="60">
        <f t="shared" si="19"/>
        <v>3854.95</v>
      </c>
      <c r="G91" s="60">
        <f t="shared" si="19"/>
        <v>2507.89</v>
      </c>
      <c r="H91" s="60">
        <f t="shared" si="19"/>
        <v>0</v>
      </c>
      <c r="I91" s="60">
        <f t="shared" si="19"/>
        <v>1347.06</v>
      </c>
      <c r="J91" s="60">
        <f t="shared" si="19"/>
        <v>0</v>
      </c>
      <c r="K91" s="60">
        <f t="shared" si="19"/>
        <v>1347.06</v>
      </c>
      <c r="L91" s="71"/>
    </row>
    <row r="92" spans="1:12" s="41" customFormat="1" ht="18.75" customHeight="1">
      <c r="A92" s="79" t="s">
        <v>508</v>
      </c>
      <c r="B92" s="62">
        <f>B93+B94+B95+B96+B97+B98+B99+B100+B101+B102</f>
        <v>5517.700000000001</v>
      </c>
      <c r="C92" s="62">
        <f aca="true" t="shared" si="20" ref="C92:K92">C93+C94+C95+C96+C97+C98+C99+C100+C101+C102</f>
        <v>1443.62</v>
      </c>
      <c r="D92" s="62">
        <f t="shared" si="20"/>
        <v>3846.95</v>
      </c>
      <c r="E92" s="62">
        <f t="shared" si="20"/>
        <v>0</v>
      </c>
      <c r="F92" s="62">
        <f t="shared" si="20"/>
        <v>3846.95</v>
      </c>
      <c r="G92" s="62">
        <f t="shared" si="20"/>
        <v>2507.89</v>
      </c>
      <c r="H92" s="62">
        <f t="shared" si="20"/>
        <v>0</v>
      </c>
      <c r="I92" s="62">
        <f t="shared" si="20"/>
        <v>1339.06</v>
      </c>
      <c r="J92" s="62">
        <f t="shared" si="20"/>
        <v>0</v>
      </c>
      <c r="K92" s="62">
        <f t="shared" si="20"/>
        <v>1339.06</v>
      </c>
      <c r="L92" s="72"/>
    </row>
    <row r="93" spans="1:12" s="41" customFormat="1" ht="18.75" customHeight="1">
      <c r="A93" s="77" t="s">
        <v>509</v>
      </c>
      <c r="B93" s="62">
        <v>325</v>
      </c>
      <c r="C93" s="62"/>
      <c r="D93" s="62">
        <v>325</v>
      </c>
      <c r="E93" s="62"/>
      <c r="F93" s="62">
        <v>325</v>
      </c>
      <c r="G93" s="62">
        <v>200</v>
      </c>
      <c r="H93" s="62"/>
      <c r="I93" s="62">
        <v>125</v>
      </c>
      <c r="J93" s="62"/>
      <c r="K93" s="62">
        <v>125</v>
      </c>
      <c r="L93" s="84"/>
    </row>
    <row r="94" spans="1:12" s="41" customFormat="1" ht="18.75" customHeight="1">
      <c r="A94" s="80" t="s">
        <v>510</v>
      </c>
      <c r="B94" s="62">
        <v>300</v>
      </c>
      <c r="C94" s="64"/>
      <c r="D94" s="64">
        <v>300</v>
      </c>
      <c r="E94" s="64"/>
      <c r="F94" s="64">
        <v>300</v>
      </c>
      <c r="G94" s="64">
        <v>100</v>
      </c>
      <c r="H94" s="64"/>
      <c r="I94" s="64">
        <v>200</v>
      </c>
      <c r="J94" s="64"/>
      <c r="K94" s="64">
        <v>200</v>
      </c>
      <c r="L94" s="72"/>
    </row>
    <row r="95" spans="1:12" s="41" customFormat="1" ht="18.75" customHeight="1">
      <c r="A95" s="63" t="s">
        <v>511</v>
      </c>
      <c r="B95" s="62">
        <v>50</v>
      </c>
      <c r="C95" s="64"/>
      <c r="D95" s="62">
        <v>50</v>
      </c>
      <c r="E95" s="64"/>
      <c r="F95" s="62">
        <v>50</v>
      </c>
      <c r="G95" s="64"/>
      <c r="H95" s="64"/>
      <c r="I95" s="62">
        <v>50</v>
      </c>
      <c r="J95" s="64"/>
      <c r="K95" s="62">
        <v>50</v>
      </c>
      <c r="L95" s="72"/>
    </row>
    <row r="96" spans="1:12" s="41" customFormat="1" ht="18.75" customHeight="1">
      <c r="A96" s="63" t="s">
        <v>512</v>
      </c>
      <c r="B96" s="62">
        <v>50</v>
      </c>
      <c r="C96" s="64"/>
      <c r="D96" s="62">
        <v>50</v>
      </c>
      <c r="E96" s="64"/>
      <c r="F96" s="62">
        <v>50</v>
      </c>
      <c r="G96" s="64"/>
      <c r="H96" s="64"/>
      <c r="I96" s="62">
        <v>50</v>
      </c>
      <c r="J96" s="64"/>
      <c r="K96" s="62">
        <v>50</v>
      </c>
      <c r="L96" s="72"/>
    </row>
    <row r="97" spans="1:12" s="41" customFormat="1" ht="18.75" customHeight="1">
      <c r="A97" s="63" t="s">
        <v>513</v>
      </c>
      <c r="B97" s="62">
        <v>5</v>
      </c>
      <c r="C97" s="64"/>
      <c r="D97" s="62">
        <v>5</v>
      </c>
      <c r="E97" s="64"/>
      <c r="F97" s="62">
        <v>5</v>
      </c>
      <c r="G97" s="64"/>
      <c r="H97" s="64"/>
      <c r="I97" s="62">
        <v>5</v>
      </c>
      <c r="J97" s="64"/>
      <c r="K97" s="62">
        <v>5</v>
      </c>
      <c r="L97" s="72"/>
    </row>
    <row r="98" spans="1:12" s="41" customFormat="1" ht="18.75" customHeight="1">
      <c r="A98" s="81" t="s">
        <v>514</v>
      </c>
      <c r="B98" s="62">
        <v>140.88</v>
      </c>
      <c r="C98" s="64">
        <v>98.62</v>
      </c>
      <c r="D98" s="62">
        <v>42.26</v>
      </c>
      <c r="E98" s="64"/>
      <c r="F98" s="62">
        <v>42.26</v>
      </c>
      <c r="G98" s="64"/>
      <c r="H98" s="64"/>
      <c r="I98" s="62">
        <v>42.26</v>
      </c>
      <c r="J98" s="64"/>
      <c r="K98" s="62">
        <v>42.26</v>
      </c>
      <c r="L98" s="73" t="s">
        <v>515</v>
      </c>
    </row>
    <row r="99" spans="1:12" s="40" customFormat="1" ht="18.75" customHeight="1">
      <c r="A99" s="82" t="s">
        <v>516</v>
      </c>
      <c r="B99" s="60">
        <v>4542.52</v>
      </c>
      <c r="C99" s="83">
        <v>1345</v>
      </c>
      <c r="D99" s="60">
        <v>2970.39</v>
      </c>
      <c r="E99" s="83"/>
      <c r="F99" s="60">
        <v>2970.39</v>
      </c>
      <c r="G99" s="83">
        <v>2170.39</v>
      </c>
      <c r="H99" s="83"/>
      <c r="I99" s="60">
        <v>800</v>
      </c>
      <c r="J99" s="83"/>
      <c r="K99" s="60">
        <v>800</v>
      </c>
      <c r="L99" s="85" t="s">
        <v>515</v>
      </c>
    </row>
    <row r="100" spans="1:12" s="41" customFormat="1" ht="18.75" customHeight="1">
      <c r="A100" s="81" t="s">
        <v>517</v>
      </c>
      <c r="B100" s="62">
        <v>10</v>
      </c>
      <c r="C100" s="64"/>
      <c r="D100" s="62">
        <v>10</v>
      </c>
      <c r="E100" s="64"/>
      <c r="F100" s="62">
        <v>10</v>
      </c>
      <c r="G100" s="64"/>
      <c r="H100" s="64"/>
      <c r="I100" s="62">
        <v>10</v>
      </c>
      <c r="J100" s="64"/>
      <c r="K100" s="62">
        <v>10</v>
      </c>
      <c r="L100" s="73"/>
    </row>
    <row r="101" spans="1:12" s="41" customFormat="1" ht="27" customHeight="1">
      <c r="A101" s="81" t="s">
        <v>518</v>
      </c>
      <c r="B101" s="62">
        <v>75</v>
      </c>
      <c r="C101" s="64"/>
      <c r="D101" s="62">
        <v>75</v>
      </c>
      <c r="E101" s="64"/>
      <c r="F101" s="62">
        <v>75</v>
      </c>
      <c r="G101" s="64">
        <v>37.5</v>
      </c>
      <c r="H101" s="64"/>
      <c r="I101" s="62">
        <v>37.5</v>
      </c>
      <c r="J101" s="64"/>
      <c r="K101" s="62">
        <v>37.5</v>
      </c>
      <c r="L101" s="73"/>
    </row>
    <row r="102" spans="1:12" s="41" customFormat="1" ht="18.75" customHeight="1">
      <c r="A102" s="81" t="s">
        <v>519</v>
      </c>
      <c r="B102" s="62">
        <v>19.3</v>
      </c>
      <c r="C102" s="64"/>
      <c r="D102" s="62">
        <v>19.3</v>
      </c>
      <c r="E102" s="64"/>
      <c r="F102" s="62">
        <v>19.3</v>
      </c>
      <c r="G102" s="64"/>
      <c r="H102" s="64"/>
      <c r="I102" s="62">
        <v>19.3</v>
      </c>
      <c r="J102" s="64"/>
      <c r="K102" s="62">
        <v>19.3</v>
      </c>
      <c r="L102" s="73"/>
    </row>
    <row r="103" spans="1:12" s="41" customFormat="1" ht="18.75" customHeight="1">
      <c r="A103" s="61" t="s">
        <v>520</v>
      </c>
      <c r="B103" s="62">
        <f>SUM(C103:H103)</f>
        <v>0</v>
      </c>
      <c r="C103" s="64"/>
      <c r="D103" s="64"/>
      <c r="E103" s="64"/>
      <c r="F103" s="64"/>
      <c r="G103" s="64"/>
      <c r="H103" s="64"/>
      <c r="I103" s="64"/>
      <c r="J103" s="64"/>
      <c r="K103" s="73"/>
      <c r="L103" s="72"/>
    </row>
    <row r="104" spans="1:12" s="41" customFormat="1" ht="18.75" customHeight="1">
      <c r="A104" s="63" t="s">
        <v>521</v>
      </c>
      <c r="B104" s="62">
        <f>B105+B106+B107+B108</f>
        <v>8</v>
      </c>
      <c r="C104" s="62">
        <f aca="true" t="shared" si="21" ref="C104:K104">C105+C106+C107+C108</f>
        <v>0</v>
      </c>
      <c r="D104" s="62">
        <f t="shared" si="21"/>
        <v>8</v>
      </c>
      <c r="E104" s="62">
        <f t="shared" si="21"/>
        <v>0</v>
      </c>
      <c r="F104" s="62">
        <f t="shared" si="21"/>
        <v>8</v>
      </c>
      <c r="G104" s="62">
        <f t="shared" si="21"/>
        <v>0</v>
      </c>
      <c r="H104" s="62">
        <f t="shared" si="21"/>
        <v>0</v>
      </c>
      <c r="I104" s="62">
        <f t="shared" si="21"/>
        <v>8</v>
      </c>
      <c r="J104" s="62">
        <f t="shared" si="21"/>
        <v>0</v>
      </c>
      <c r="K104" s="62">
        <f t="shared" si="21"/>
        <v>8</v>
      </c>
      <c r="L104" s="72"/>
    </row>
    <row r="105" spans="1:12" s="41" customFormat="1" ht="18.75" customHeight="1">
      <c r="A105" s="63" t="s">
        <v>522</v>
      </c>
      <c r="B105" s="62">
        <v>2</v>
      </c>
      <c r="C105" s="64"/>
      <c r="D105" s="64">
        <v>2</v>
      </c>
      <c r="E105" s="64"/>
      <c r="F105" s="64">
        <v>2</v>
      </c>
      <c r="G105" s="64"/>
      <c r="H105" s="64"/>
      <c r="I105" s="64">
        <v>2</v>
      </c>
      <c r="J105" s="64"/>
      <c r="K105" s="73">
        <v>2</v>
      </c>
      <c r="L105" s="72"/>
    </row>
    <row r="106" spans="1:12" s="41" customFormat="1" ht="18.75" customHeight="1">
      <c r="A106" s="63" t="s">
        <v>523</v>
      </c>
      <c r="B106" s="62">
        <v>2</v>
      </c>
      <c r="C106" s="64"/>
      <c r="D106" s="64">
        <v>2</v>
      </c>
      <c r="E106" s="64"/>
      <c r="F106" s="64">
        <v>2</v>
      </c>
      <c r="G106" s="64"/>
      <c r="H106" s="64"/>
      <c r="I106" s="64">
        <v>2</v>
      </c>
      <c r="J106" s="64"/>
      <c r="K106" s="73">
        <v>2</v>
      </c>
      <c r="L106" s="72"/>
    </row>
    <row r="107" spans="1:12" s="41" customFormat="1" ht="18.75" customHeight="1">
      <c r="A107" s="63" t="s">
        <v>524</v>
      </c>
      <c r="B107" s="62">
        <v>2</v>
      </c>
      <c r="C107" s="64"/>
      <c r="D107" s="64">
        <v>2</v>
      </c>
      <c r="E107" s="64"/>
      <c r="F107" s="64">
        <v>2</v>
      </c>
      <c r="G107" s="64"/>
      <c r="H107" s="64"/>
      <c r="I107" s="64">
        <v>2</v>
      </c>
      <c r="J107" s="64"/>
      <c r="K107" s="73">
        <v>2</v>
      </c>
      <c r="L107" s="72"/>
    </row>
    <row r="108" spans="1:12" s="41" customFormat="1" ht="18.75" customHeight="1">
      <c r="A108" s="63" t="s">
        <v>525</v>
      </c>
      <c r="B108" s="62">
        <v>2</v>
      </c>
      <c r="C108" s="64"/>
      <c r="D108" s="64">
        <v>2</v>
      </c>
      <c r="E108" s="64"/>
      <c r="F108" s="64">
        <v>2</v>
      </c>
      <c r="G108" s="64"/>
      <c r="H108" s="64"/>
      <c r="I108" s="64">
        <v>2</v>
      </c>
      <c r="J108" s="64"/>
      <c r="K108" s="73">
        <v>2</v>
      </c>
      <c r="L108" s="72"/>
    </row>
    <row r="109" spans="1:12" s="40" customFormat="1" ht="18.75" customHeight="1">
      <c r="A109" s="59" t="s">
        <v>91</v>
      </c>
      <c r="B109" s="60">
        <f>SUM(C109:H109)</f>
        <v>0</v>
      </c>
      <c r="C109" s="60">
        <f aca="true" t="shared" si="22" ref="C109:H109">SUM(C110:C111)</f>
        <v>0</v>
      </c>
      <c r="D109" s="60">
        <f t="shared" si="22"/>
        <v>0</v>
      </c>
      <c r="E109" s="60">
        <f t="shared" si="22"/>
        <v>0</v>
      </c>
      <c r="F109" s="60">
        <f t="shared" si="22"/>
        <v>0</v>
      </c>
      <c r="G109" s="60">
        <f t="shared" si="22"/>
        <v>0</v>
      </c>
      <c r="H109" s="60">
        <f t="shared" si="22"/>
        <v>0</v>
      </c>
      <c r="I109" s="60"/>
      <c r="J109" s="60"/>
      <c r="K109" s="85"/>
      <c r="L109" s="71"/>
    </row>
    <row r="110" spans="1:12" s="41" customFormat="1" ht="18.75" customHeight="1">
      <c r="A110" s="65" t="s">
        <v>526</v>
      </c>
      <c r="B110" s="62">
        <f>SUM(C110:H110)</f>
        <v>0</v>
      </c>
      <c r="C110" s="64"/>
      <c r="D110" s="64"/>
      <c r="E110" s="64"/>
      <c r="F110" s="64"/>
      <c r="G110" s="64"/>
      <c r="H110" s="64"/>
      <c r="I110" s="64"/>
      <c r="J110" s="64"/>
      <c r="K110" s="73"/>
      <c r="L110" s="72"/>
    </row>
    <row r="111" spans="1:12" s="41" customFormat="1" ht="18.75" customHeight="1">
      <c r="A111" s="65" t="s">
        <v>527</v>
      </c>
      <c r="B111" s="62">
        <f>SUM(C111:H111)</f>
        <v>0</v>
      </c>
      <c r="C111" s="64"/>
      <c r="D111" s="64"/>
      <c r="E111" s="64"/>
      <c r="F111" s="64"/>
      <c r="G111" s="64"/>
      <c r="H111" s="64"/>
      <c r="I111" s="64"/>
      <c r="J111" s="64"/>
      <c r="K111" s="73"/>
      <c r="L111" s="72"/>
    </row>
    <row r="112" spans="1:12" s="40" customFormat="1" ht="18.75" customHeight="1">
      <c r="A112" s="59" t="s">
        <v>92</v>
      </c>
      <c r="B112" s="60">
        <f aca="true" t="shared" si="23" ref="B112:K112">B113+B120</f>
        <v>152</v>
      </c>
      <c r="C112" s="60">
        <f t="shared" si="23"/>
        <v>0</v>
      </c>
      <c r="D112" s="60">
        <f t="shared" si="23"/>
        <v>152</v>
      </c>
      <c r="E112" s="60">
        <f t="shared" si="23"/>
        <v>0</v>
      </c>
      <c r="F112" s="60">
        <f t="shared" si="23"/>
        <v>152</v>
      </c>
      <c r="G112" s="60">
        <f t="shared" si="23"/>
        <v>0</v>
      </c>
      <c r="H112" s="60">
        <f t="shared" si="23"/>
        <v>0</v>
      </c>
      <c r="I112" s="60">
        <f t="shared" si="23"/>
        <v>0</v>
      </c>
      <c r="J112" s="60">
        <f t="shared" si="23"/>
        <v>152</v>
      </c>
      <c r="K112" s="60">
        <f t="shared" si="23"/>
        <v>152</v>
      </c>
      <c r="L112" s="71"/>
    </row>
    <row r="113" spans="1:12" s="41" customFormat="1" ht="18.75" customHeight="1">
      <c r="A113" s="61" t="s">
        <v>528</v>
      </c>
      <c r="B113" s="62">
        <f>B114+B117+B118+B119+B115+B116</f>
        <v>122</v>
      </c>
      <c r="C113" s="62">
        <f aca="true" t="shared" si="24" ref="C113:K113">C114+C117+C118+C119+C115+C116</f>
        <v>0</v>
      </c>
      <c r="D113" s="62">
        <f t="shared" si="24"/>
        <v>122</v>
      </c>
      <c r="E113" s="62">
        <f t="shared" si="24"/>
        <v>0</v>
      </c>
      <c r="F113" s="62">
        <f t="shared" si="24"/>
        <v>122</v>
      </c>
      <c r="G113" s="62">
        <f t="shared" si="24"/>
        <v>0</v>
      </c>
      <c r="H113" s="62">
        <f t="shared" si="24"/>
        <v>0</v>
      </c>
      <c r="I113" s="62">
        <f t="shared" si="24"/>
        <v>0</v>
      </c>
      <c r="J113" s="62">
        <f t="shared" si="24"/>
        <v>122</v>
      </c>
      <c r="K113" s="62">
        <f t="shared" si="24"/>
        <v>122</v>
      </c>
      <c r="L113" s="72"/>
    </row>
    <row r="114" spans="1:12" s="41" customFormat="1" ht="18.75" customHeight="1">
      <c r="A114" s="77" t="s">
        <v>529</v>
      </c>
      <c r="B114" s="62">
        <v>32</v>
      </c>
      <c r="C114" s="64"/>
      <c r="D114" s="64">
        <v>32</v>
      </c>
      <c r="E114" s="64"/>
      <c r="F114" s="64">
        <v>32</v>
      </c>
      <c r="G114" s="64"/>
      <c r="H114" s="64"/>
      <c r="I114" s="64"/>
      <c r="J114" s="64">
        <v>32</v>
      </c>
      <c r="K114" s="73">
        <v>32</v>
      </c>
      <c r="L114" s="72"/>
    </row>
    <row r="115" spans="1:12" s="41" customFormat="1" ht="18.75" customHeight="1">
      <c r="A115" s="77" t="s">
        <v>530</v>
      </c>
      <c r="B115" s="62">
        <v>10</v>
      </c>
      <c r="C115" s="64"/>
      <c r="D115" s="64">
        <v>10</v>
      </c>
      <c r="E115" s="64"/>
      <c r="F115" s="64">
        <v>10</v>
      </c>
      <c r="G115" s="64"/>
      <c r="H115" s="64"/>
      <c r="I115" s="64"/>
      <c r="J115" s="64">
        <v>10</v>
      </c>
      <c r="K115" s="73">
        <v>10</v>
      </c>
      <c r="L115" s="72"/>
    </row>
    <row r="116" spans="1:12" s="41" customFormat="1" ht="18.75" customHeight="1">
      <c r="A116" s="77" t="s">
        <v>531</v>
      </c>
      <c r="B116" s="62">
        <v>30</v>
      </c>
      <c r="C116" s="64"/>
      <c r="D116" s="64">
        <v>30</v>
      </c>
      <c r="E116" s="64"/>
      <c r="F116" s="64">
        <v>30</v>
      </c>
      <c r="G116" s="64"/>
      <c r="H116" s="64"/>
      <c r="I116" s="64"/>
      <c r="J116" s="64">
        <v>30</v>
      </c>
      <c r="K116" s="73">
        <v>30</v>
      </c>
      <c r="L116" s="72"/>
    </row>
    <row r="117" spans="1:12" s="41" customFormat="1" ht="18.75" customHeight="1">
      <c r="A117" s="77" t="s">
        <v>532</v>
      </c>
      <c r="B117" s="62">
        <v>10</v>
      </c>
      <c r="C117" s="64"/>
      <c r="D117" s="64">
        <v>10</v>
      </c>
      <c r="E117" s="64"/>
      <c r="F117" s="64">
        <v>10</v>
      </c>
      <c r="G117" s="64"/>
      <c r="H117" s="64"/>
      <c r="I117" s="64"/>
      <c r="J117" s="64">
        <v>10</v>
      </c>
      <c r="K117" s="73">
        <v>10</v>
      </c>
      <c r="L117" s="72"/>
    </row>
    <row r="118" spans="1:12" s="41" customFormat="1" ht="18.75" customHeight="1">
      <c r="A118" s="77" t="s">
        <v>533</v>
      </c>
      <c r="B118" s="62">
        <v>10</v>
      </c>
      <c r="C118" s="64"/>
      <c r="D118" s="64">
        <v>10</v>
      </c>
      <c r="E118" s="64"/>
      <c r="F118" s="64">
        <v>10</v>
      </c>
      <c r="G118" s="64"/>
      <c r="H118" s="64"/>
      <c r="I118" s="64"/>
      <c r="J118" s="64">
        <v>10</v>
      </c>
      <c r="K118" s="73">
        <v>10</v>
      </c>
      <c r="L118" s="72"/>
    </row>
    <row r="119" spans="1:12" s="41" customFormat="1" ht="18.75" customHeight="1">
      <c r="A119" s="77" t="s">
        <v>534</v>
      </c>
      <c r="B119" s="62">
        <v>30</v>
      </c>
      <c r="C119" s="64"/>
      <c r="D119" s="64">
        <v>30</v>
      </c>
      <c r="E119" s="64"/>
      <c r="F119" s="64">
        <v>30</v>
      </c>
      <c r="G119" s="64"/>
      <c r="H119" s="64"/>
      <c r="I119" s="64"/>
      <c r="J119" s="64">
        <v>30</v>
      </c>
      <c r="K119" s="73">
        <v>30</v>
      </c>
      <c r="L119" s="72"/>
    </row>
    <row r="120" spans="1:12" s="41" customFormat="1" ht="18.75" customHeight="1">
      <c r="A120" s="61" t="s">
        <v>535</v>
      </c>
      <c r="B120" s="62">
        <f>B121+B122</f>
        <v>30</v>
      </c>
      <c r="C120" s="62">
        <f aca="true" t="shared" si="25" ref="C120:K120">C121+C122</f>
        <v>0</v>
      </c>
      <c r="D120" s="62">
        <f t="shared" si="25"/>
        <v>30</v>
      </c>
      <c r="E120" s="62">
        <f t="shared" si="25"/>
        <v>0</v>
      </c>
      <c r="F120" s="62">
        <f t="shared" si="25"/>
        <v>30</v>
      </c>
      <c r="G120" s="62">
        <f t="shared" si="25"/>
        <v>0</v>
      </c>
      <c r="H120" s="62">
        <f t="shared" si="25"/>
        <v>0</v>
      </c>
      <c r="I120" s="62">
        <f t="shared" si="25"/>
        <v>0</v>
      </c>
      <c r="J120" s="62">
        <f t="shared" si="25"/>
        <v>30</v>
      </c>
      <c r="K120" s="62">
        <f t="shared" si="25"/>
        <v>30</v>
      </c>
      <c r="L120" s="72"/>
    </row>
    <row r="121" spans="1:12" s="41" customFormat="1" ht="18.75" customHeight="1">
      <c r="A121" s="77" t="s">
        <v>536</v>
      </c>
      <c r="B121" s="62">
        <v>15</v>
      </c>
      <c r="C121" s="64"/>
      <c r="D121" s="64">
        <v>15</v>
      </c>
      <c r="E121" s="64"/>
      <c r="F121" s="64">
        <v>15</v>
      </c>
      <c r="G121" s="64"/>
      <c r="H121" s="64"/>
      <c r="I121" s="64"/>
      <c r="J121" s="64">
        <v>15</v>
      </c>
      <c r="K121" s="73">
        <v>15</v>
      </c>
      <c r="L121" s="72"/>
    </row>
    <row r="122" spans="1:12" s="41" customFormat="1" ht="18.75" customHeight="1">
      <c r="A122" s="77" t="s">
        <v>537</v>
      </c>
      <c r="B122" s="62">
        <v>15</v>
      </c>
      <c r="C122" s="64"/>
      <c r="D122" s="64">
        <v>15</v>
      </c>
      <c r="E122" s="64"/>
      <c r="F122" s="64">
        <v>15</v>
      </c>
      <c r="G122" s="64"/>
      <c r="H122" s="64"/>
      <c r="I122" s="64"/>
      <c r="J122" s="64">
        <v>15</v>
      </c>
      <c r="K122" s="73">
        <v>15</v>
      </c>
      <c r="L122" s="72"/>
    </row>
    <row r="123" spans="1:12" s="40" customFormat="1" ht="18.75" customHeight="1">
      <c r="A123" s="59" t="s">
        <v>93</v>
      </c>
      <c r="B123" s="60">
        <f>B124+B127+B132+B139+B140+B141+B149+B150+B151</f>
        <v>1225</v>
      </c>
      <c r="C123" s="60">
        <f aca="true" t="shared" si="26" ref="C123:K123">C124+C127+C132+C139+C140+C141+C149+C150+C151</f>
        <v>0</v>
      </c>
      <c r="D123" s="60">
        <f t="shared" si="26"/>
        <v>1225</v>
      </c>
      <c r="E123" s="60">
        <f t="shared" si="26"/>
        <v>0</v>
      </c>
      <c r="F123" s="60">
        <f t="shared" si="26"/>
        <v>1225</v>
      </c>
      <c r="G123" s="60">
        <f t="shared" si="26"/>
        <v>60</v>
      </c>
      <c r="H123" s="60">
        <f t="shared" si="26"/>
        <v>1089</v>
      </c>
      <c r="I123" s="60">
        <f t="shared" si="26"/>
        <v>15</v>
      </c>
      <c r="J123" s="60">
        <f t="shared" si="26"/>
        <v>61</v>
      </c>
      <c r="K123" s="60">
        <f t="shared" si="26"/>
        <v>1165</v>
      </c>
      <c r="L123" s="71"/>
    </row>
    <row r="124" spans="1:12" s="41" customFormat="1" ht="18.75" customHeight="1">
      <c r="A124" s="65" t="s">
        <v>538</v>
      </c>
      <c r="B124" s="62">
        <f>B125</f>
        <v>0</v>
      </c>
      <c r="C124" s="62">
        <f aca="true" t="shared" si="27" ref="C124:K125">C125</f>
        <v>0</v>
      </c>
      <c r="D124" s="62">
        <f t="shared" si="27"/>
        <v>0</v>
      </c>
      <c r="E124" s="62">
        <f t="shared" si="27"/>
        <v>0</v>
      </c>
      <c r="F124" s="62">
        <f t="shared" si="27"/>
        <v>0</v>
      </c>
      <c r="G124" s="62">
        <f t="shared" si="27"/>
        <v>0</v>
      </c>
      <c r="H124" s="62">
        <f t="shared" si="27"/>
        <v>0</v>
      </c>
      <c r="I124" s="62">
        <f t="shared" si="27"/>
        <v>0</v>
      </c>
      <c r="J124" s="62">
        <f t="shared" si="27"/>
        <v>0</v>
      </c>
      <c r="K124" s="62">
        <f t="shared" si="27"/>
        <v>0</v>
      </c>
      <c r="L124" s="72"/>
    </row>
    <row r="125" spans="1:12" s="41" customFormat="1" ht="18.75" customHeight="1">
      <c r="A125" s="65" t="s">
        <v>539</v>
      </c>
      <c r="B125" s="62">
        <f>B126</f>
        <v>0</v>
      </c>
      <c r="C125" s="62">
        <f t="shared" si="27"/>
        <v>0</v>
      </c>
      <c r="D125" s="62">
        <f t="shared" si="27"/>
        <v>0</v>
      </c>
      <c r="E125" s="62">
        <f t="shared" si="27"/>
        <v>0</v>
      </c>
      <c r="F125" s="62">
        <f t="shared" si="27"/>
        <v>0</v>
      </c>
      <c r="G125" s="62">
        <f t="shared" si="27"/>
        <v>0</v>
      </c>
      <c r="H125" s="62">
        <f t="shared" si="27"/>
        <v>0</v>
      </c>
      <c r="I125" s="62">
        <f t="shared" si="27"/>
        <v>0</v>
      </c>
      <c r="J125" s="62">
        <f t="shared" si="27"/>
        <v>0</v>
      </c>
      <c r="K125" s="62">
        <f t="shared" si="27"/>
        <v>0</v>
      </c>
      <c r="L125" s="72"/>
    </row>
    <row r="126" spans="1:12" s="41" customFormat="1" ht="18.75" customHeight="1">
      <c r="A126" s="65"/>
      <c r="B126" s="62"/>
      <c r="C126" s="64"/>
      <c r="D126" s="64"/>
      <c r="E126" s="64"/>
      <c r="F126" s="64"/>
      <c r="G126" s="64"/>
      <c r="H126" s="64"/>
      <c r="I126" s="64"/>
      <c r="J126" s="64"/>
      <c r="K126" s="73"/>
      <c r="L126" s="72"/>
    </row>
    <row r="127" spans="1:12" s="41" customFormat="1" ht="18.75" customHeight="1">
      <c r="A127" s="77" t="s">
        <v>540</v>
      </c>
      <c r="B127" s="64">
        <f>B128+B130</f>
        <v>0</v>
      </c>
      <c r="C127" s="64">
        <f aca="true" t="shared" si="28" ref="C127:K127">C128+C130</f>
        <v>0</v>
      </c>
      <c r="D127" s="64">
        <f t="shared" si="28"/>
        <v>0</v>
      </c>
      <c r="E127" s="64">
        <f t="shared" si="28"/>
        <v>0</v>
      </c>
      <c r="F127" s="64">
        <f t="shared" si="28"/>
        <v>0</v>
      </c>
      <c r="G127" s="64">
        <f t="shared" si="28"/>
        <v>0</v>
      </c>
      <c r="H127" s="64">
        <f t="shared" si="28"/>
        <v>0</v>
      </c>
      <c r="I127" s="64">
        <f t="shared" si="28"/>
        <v>0</v>
      </c>
      <c r="J127" s="64">
        <f t="shared" si="28"/>
        <v>0</v>
      </c>
      <c r="K127" s="64">
        <f t="shared" si="28"/>
        <v>0</v>
      </c>
      <c r="L127" s="72"/>
    </row>
    <row r="128" spans="1:12" s="41" customFormat="1" ht="18.75" customHeight="1">
      <c r="A128" s="65" t="s">
        <v>541</v>
      </c>
      <c r="B128" s="64">
        <f>B129</f>
        <v>0</v>
      </c>
      <c r="C128" s="64">
        <f aca="true" t="shared" si="29" ref="C128:K128">C129</f>
        <v>0</v>
      </c>
      <c r="D128" s="64">
        <f t="shared" si="29"/>
        <v>0</v>
      </c>
      <c r="E128" s="64">
        <f t="shared" si="29"/>
        <v>0</v>
      </c>
      <c r="F128" s="64">
        <f t="shared" si="29"/>
        <v>0</v>
      </c>
      <c r="G128" s="64">
        <f t="shared" si="29"/>
        <v>0</v>
      </c>
      <c r="H128" s="64">
        <f t="shared" si="29"/>
        <v>0</v>
      </c>
      <c r="I128" s="64">
        <f t="shared" si="29"/>
        <v>0</v>
      </c>
      <c r="J128" s="64">
        <f t="shared" si="29"/>
        <v>0</v>
      </c>
      <c r="K128" s="64">
        <f t="shared" si="29"/>
        <v>0</v>
      </c>
      <c r="L128" s="72"/>
    </row>
    <row r="129" spans="1:12" s="41" customFormat="1" ht="18.75" customHeight="1">
      <c r="A129" s="65" t="s">
        <v>542</v>
      </c>
      <c r="B129" s="64"/>
      <c r="C129" s="64"/>
      <c r="D129" s="64"/>
      <c r="E129" s="64"/>
      <c r="F129" s="64"/>
      <c r="G129" s="64"/>
      <c r="H129" s="64"/>
      <c r="I129" s="64"/>
      <c r="J129" s="64"/>
      <c r="K129" s="73"/>
      <c r="L129" s="72"/>
    </row>
    <row r="130" spans="1:12" s="41" customFormat="1" ht="18.75" customHeight="1">
      <c r="A130" s="65" t="s">
        <v>543</v>
      </c>
      <c r="B130" s="64"/>
      <c r="C130" s="64"/>
      <c r="D130" s="64"/>
      <c r="E130" s="64"/>
      <c r="F130" s="64"/>
      <c r="G130" s="64"/>
      <c r="H130" s="64"/>
      <c r="I130" s="64"/>
      <c r="J130" s="64"/>
      <c r="K130" s="73"/>
      <c r="L130" s="72"/>
    </row>
    <row r="131" spans="1:12" s="41" customFormat="1" ht="18.75" customHeight="1">
      <c r="A131" s="65" t="s">
        <v>544</v>
      </c>
      <c r="B131" s="64"/>
      <c r="C131" s="64"/>
      <c r="D131" s="64"/>
      <c r="E131" s="64"/>
      <c r="F131" s="64"/>
      <c r="G131" s="64"/>
      <c r="H131" s="64"/>
      <c r="I131" s="64"/>
      <c r="J131" s="64"/>
      <c r="K131" s="73"/>
      <c r="L131" s="72"/>
    </row>
    <row r="132" spans="1:12" s="41" customFormat="1" ht="18.75" customHeight="1">
      <c r="A132" s="77" t="s">
        <v>545</v>
      </c>
      <c r="B132" s="62">
        <f>B133+B134+B135+B136+B137</f>
        <v>260</v>
      </c>
      <c r="C132" s="62">
        <f aca="true" t="shared" si="30" ref="C132:K132">C133+C134+C135+C136+C137</f>
        <v>0</v>
      </c>
      <c r="D132" s="62">
        <f t="shared" si="30"/>
        <v>260</v>
      </c>
      <c r="E132" s="62">
        <f t="shared" si="30"/>
        <v>0</v>
      </c>
      <c r="F132" s="62">
        <f t="shared" si="30"/>
        <v>260</v>
      </c>
      <c r="G132" s="62">
        <f t="shared" si="30"/>
        <v>0</v>
      </c>
      <c r="H132" s="62">
        <f t="shared" si="30"/>
        <v>248</v>
      </c>
      <c r="I132" s="62">
        <f t="shared" si="30"/>
        <v>0</v>
      </c>
      <c r="J132" s="62">
        <f t="shared" si="30"/>
        <v>12</v>
      </c>
      <c r="K132" s="93">
        <f t="shared" si="30"/>
        <v>260</v>
      </c>
      <c r="L132" s="72"/>
    </row>
    <row r="133" spans="1:12" s="41" customFormat="1" ht="18.75" customHeight="1">
      <c r="A133" s="77" t="s">
        <v>546</v>
      </c>
      <c r="B133" s="62">
        <v>15</v>
      </c>
      <c r="C133" s="64"/>
      <c r="D133" s="64">
        <v>15</v>
      </c>
      <c r="E133" s="64"/>
      <c r="F133" s="64">
        <v>15</v>
      </c>
      <c r="G133" s="64"/>
      <c r="H133" s="64">
        <v>15</v>
      </c>
      <c r="I133" s="64"/>
      <c r="J133" s="64"/>
      <c r="K133" s="94">
        <v>15</v>
      </c>
      <c r="L133" s="72"/>
    </row>
    <row r="134" spans="1:12" s="41" customFormat="1" ht="18.75" customHeight="1">
      <c r="A134" s="77" t="s">
        <v>547</v>
      </c>
      <c r="B134" s="62">
        <v>120</v>
      </c>
      <c r="C134" s="64"/>
      <c r="D134" s="64">
        <v>120</v>
      </c>
      <c r="E134" s="64"/>
      <c r="F134" s="64">
        <v>120</v>
      </c>
      <c r="G134" s="64"/>
      <c r="H134" s="64">
        <v>120</v>
      </c>
      <c r="I134" s="64"/>
      <c r="J134" s="64"/>
      <c r="K134" s="94">
        <v>120</v>
      </c>
      <c r="L134" s="72"/>
    </row>
    <row r="135" spans="1:12" s="41" customFormat="1" ht="18.75" customHeight="1">
      <c r="A135" s="77" t="s">
        <v>548</v>
      </c>
      <c r="B135" s="62">
        <v>110</v>
      </c>
      <c r="C135" s="64"/>
      <c r="D135" s="64">
        <v>110</v>
      </c>
      <c r="E135" s="64"/>
      <c r="F135" s="64">
        <v>110</v>
      </c>
      <c r="G135" s="64"/>
      <c r="H135" s="64">
        <v>110</v>
      </c>
      <c r="I135" s="64"/>
      <c r="J135" s="64"/>
      <c r="K135" s="94">
        <v>110</v>
      </c>
      <c r="L135" s="72"/>
    </row>
    <row r="136" spans="1:12" s="41" customFormat="1" ht="18.75" customHeight="1">
      <c r="A136" s="77" t="s">
        <v>549</v>
      </c>
      <c r="B136" s="62">
        <v>12</v>
      </c>
      <c r="C136" s="64"/>
      <c r="D136" s="64">
        <v>12</v>
      </c>
      <c r="E136" s="64"/>
      <c r="F136" s="64">
        <v>12</v>
      </c>
      <c r="G136" s="64"/>
      <c r="H136" s="64"/>
      <c r="I136" s="64"/>
      <c r="J136" s="64">
        <v>12</v>
      </c>
      <c r="K136" s="94">
        <v>12</v>
      </c>
      <c r="L136" s="72"/>
    </row>
    <row r="137" spans="1:12" s="41" customFormat="1" ht="18.75" customHeight="1">
      <c r="A137" s="77" t="s">
        <v>550</v>
      </c>
      <c r="B137" s="62">
        <v>3</v>
      </c>
      <c r="C137" s="64"/>
      <c r="D137" s="64">
        <v>3</v>
      </c>
      <c r="E137" s="64"/>
      <c r="F137" s="64">
        <v>3</v>
      </c>
      <c r="G137" s="64"/>
      <c r="H137" s="64">
        <v>3</v>
      </c>
      <c r="I137" s="64"/>
      <c r="J137" s="64"/>
      <c r="K137" s="94">
        <v>3</v>
      </c>
      <c r="L137" s="72"/>
    </row>
    <row r="138" spans="1:12" s="41" customFormat="1" ht="18.75" customHeight="1">
      <c r="A138" s="77" t="s">
        <v>551</v>
      </c>
      <c r="B138" s="62">
        <v>22</v>
      </c>
      <c r="C138" s="64"/>
      <c r="D138" s="64">
        <v>22</v>
      </c>
      <c r="E138" s="64"/>
      <c r="F138" s="64">
        <v>22</v>
      </c>
      <c r="G138" s="64"/>
      <c r="H138" s="64"/>
      <c r="I138" s="64"/>
      <c r="J138" s="64">
        <v>22</v>
      </c>
      <c r="K138" s="94">
        <v>22</v>
      </c>
      <c r="L138" s="72"/>
    </row>
    <row r="139" spans="1:12" s="41" customFormat="1" ht="18.75" customHeight="1">
      <c r="A139" s="61" t="s">
        <v>552</v>
      </c>
      <c r="B139" s="62">
        <f>SUM(C139:H139)</f>
        <v>0</v>
      </c>
      <c r="C139" s="64"/>
      <c r="D139" s="64"/>
      <c r="E139" s="64"/>
      <c r="F139" s="64"/>
      <c r="G139" s="64"/>
      <c r="H139" s="64"/>
      <c r="I139" s="64"/>
      <c r="J139" s="64"/>
      <c r="K139" s="73"/>
      <c r="L139" s="72"/>
    </row>
    <row r="140" spans="1:12" s="41" customFormat="1" ht="18.75" customHeight="1">
      <c r="A140" s="61" t="s">
        <v>553</v>
      </c>
      <c r="B140" s="64"/>
      <c r="C140" s="64"/>
      <c r="D140" s="64"/>
      <c r="E140" s="64"/>
      <c r="F140" s="64"/>
      <c r="G140" s="64"/>
      <c r="H140" s="64"/>
      <c r="I140" s="64"/>
      <c r="J140" s="64"/>
      <c r="K140" s="73"/>
      <c r="L140" s="72"/>
    </row>
    <row r="141" spans="1:12" s="42" customFormat="1" ht="18.75" customHeight="1">
      <c r="A141" s="63" t="s">
        <v>554</v>
      </c>
      <c r="B141" s="62">
        <f>B142+B143+B144+B145+B146+B147+B148</f>
        <v>372</v>
      </c>
      <c r="C141" s="62">
        <f aca="true" t="shared" si="31" ref="C141:K141">C142+C143+C144+C145+C146+C147+C148</f>
        <v>0</v>
      </c>
      <c r="D141" s="62">
        <f t="shared" si="31"/>
        <v>372</v>
      </c>
      <c r="E141" s="62">
        <f t="shared" si="31"/>
        <v>0</v>
      </c>
      <c r="F141" s="62">
        <f t="shared" si="31"/>
        <v>372</v>
      </c>
      <c r="G141" s="62">
        <f t="shared" si="31"/>
        <v>0</v>
      </c>
      <c r="H141" s="62">
        <f t="shared" si="31"/>
        <v>323</v>
      </c>
      <c r="I141" s="62">
        <f t="shared" si="31"/>
        <v>0</v>
      </c>
      <c r="J141" s="62">
        <f t="shared" si="31"/>
        <v>49</v>
      </c>
      <c r="K141" s="62">
        <f t="shared" si="31"/>
        <v>372</v>
      </c>
      <c r="L141" s="95"/>
    </row>
    <row r="142" spans="1:12" s="42" customFormat="1" ht="18.75" customHeight="1">
      <c r="A142" s="63" t="s">
        <v>555</v>
      </c>
      <c r="B142" s="62">
        <v>90</v>
      </c>
      <c r="C142" s="64"/>
      <c r="D142" s="64">
        <v>90</v>
      </c>
      <c r="E142" s="64"/>
      <c r="F142" s="64">
        <v>90</v>
      </c>
      <c r="G142" s="64"/>
      <c r="H142" s="64">
        <v>90</v>
      </c>
      <c r="I142" s="64"/>
      <c r="J142" s="64"/>
      <c r="K142" s="96">
        <v>90</v>
      </c>
      <c r="L142" s="95"/>
    </row>
    <row r="143" spans="1:12" s="42" customFormat="1" ht="18.75" customHeight="1">
      <c r="A143" s="63" t="s">
        <v>556</v>
      </c>
      <c r="B143" s="62">
        <v>4</v>
      </c>
      <c r="C143" s="64"/>
      <c r="D143" s="64">
        <v>4</v>
      </c>
      <c r="E143" s="64"/>
      <c r="F143" s="64">
        <v>4</v>
      </c>
      <c r="G143" s="64"/>
      <c r="H143" s="64"/>
      <c r="I143" s="64"/>
      <c r="J143" s="64">
        <v>4</v>
      </c>
      <c r="K143" s="96">
        <v>4</v>
      </c>
      <c r="L143" s="95"/>
    </row>
    <row r="144" spans="1:12" s="42" customFormat="1" ht="18.75" customHeight="1">
      <c r="A144" s="63" t="s">
        <v>557</v>
      </c>
      <c r="B144" s="62">
        <v>10</v>
      </c>
      <c r="C144" s="64"/>
      <c r="D144" s="64">
        <v>10</v>
      </c>
      <c r="E144" s="64"/>
      <c r="F144" s="64">
        <v>10</v>
      </c>
      <c r="G144" s="64"/>
      <c r="H144" s="64"/>
      <c r="I144" s="64"/>
      <c r="J144" s="64">
        <v>10</v>
      </c>
      <c r="K144" s="96">
        <v>10</v>
      </c>
      <c r="L144" s="95"/>
    </row>
    <row r="145" spans="1:12" s="42" customFormat="1" ht="18.75" customHeight="1">
      <c r="A145" s="63" t="s">
        <v>558</v>
      </c>
      <c r="B145" s="62">
        <v>8</v>
      </c>
      <c r="C145" s="64"/>
      <c r="D145" s="64">
        <v>8</v>
      </c>
      <c r="E145" s="64"/>
      <c r="F145" s="64">
        <v>8</v>
      </c>
      <c r="G145" s="64"/>
      <c r="H145" s="64">
        <v>3</v>
      </c>
      <c r="I145" s="64"/>
      <c r="J145" s="64">
        <v>5</v>
      </c>
      <c r="K145" s="96">
        <v>8</v>
      </c>
      <c r="L145" s="95"/>
    </row>
    <row r="146" spans="1:12" s="42" customFormat="1" ht="18.75" customHeight="1">
      <c r="A146" s="63" t="s">
        <v>559</v>
      </c>
      <c r="B146" s="62">
        <v>30</v>
      </c>
      <c r="C146" s="64"/>
      <c r="D146" s="64">
        <v>30</v>
      </c>
      <c r="E146" s="64"/>
      <c r="F146" s="64">
        <v>30</v>
      </c>
      <c r="G146" s="64"/>
      <c r="H146" s="64"/>
      <c r="I146" s="64"/>
      <c r="J146" s="64">
        <v>30</v>
      </c>
      <c r="K146" s="96">
        <v>30</v>
      </c>
      <c r="L146" s="95"/>
    </row>
    <row r="147" spans="1:12" s="42" customFormat="1" ht="18.75" customHeight="1">
      <c r="A147" s="63" t="s">
        <v>560</v>
      </c>
      <c r="B147" s="62">
        <v>150</v>
      </c>
      <c r="C147" s="64"/>
      <c r="D147" s="64">
        <v>150</v>
      </c>
      <c r="E147" s="64"/>
      <c r="F147" s="64">
        <v>150</v>
      </c>
      <c r="G147" s="64"/>
      <c r="H147" s="64">
        <v>150</v>
      </c>
      <c r="I147" s="64"/>
      <c r="J147" s="64"/>
      <c r="K147" s="96">
        <v>150</v>
      </c>
      <c r="L147" s="95"/>
    </row>
    <row r="148" spans="1:12" s="42" customFormat="1" ht="18.75" customHeight="1">
      <c r="A148" s="63" t="s">
        <v>561</v>
      </c>
      <c r="B148" s="62">
        <v>80</v>
      </c>
      <c r="C148" s="64"/>
      <c r="D148" s="64">
        <v>80</v>
      </c>
      <c r="E148" s="64"/>
      <c r="F148" s="64">
        <v>80</v>
      </c>
      <c r="G148" s="64"/>
      <c r="H148" s="64">
        <v>80</v>
      </c>
      <c r="I148" s="64"/>
      <c r="J148" s="64"/>
      <c r="K148" s="96">
        <v>80</v>
      </c>
      <c r="L148" s="95"/>
    </row>
    <row r="149" spans="1:12" s="42" customFormat="1" ht="18.75" customHeight="1">
      <c r="A149" s="63" t="s">
        <v>562</v>
      </c>
      <c r="B149" s="62">
        <v>20</v>
      </c>
      <c r="C149" s="64"/>
      <c r="D149" s="64">
        <v>20</v>
      </c>
      <c r="E149" s="64"/>
      <c r="F149" s="64">
        <v>20</v>
      </c>
      <c r="G149" s="64"/>
      <c r="H149" s="64">
        <v>20</v>
      </c>
      <c r="I149" s="64"/>
      <c r="J149" s="64"/>
      <c r="K149" s="96">
        <v>20</v>
      </c>
      <c r="L149" s="95"/>
    </row>
    <row r="150" spans="1:12" s="42" customFormat="1" ht="18.75" customHeight="1">
      <c r="A150" s="63" t="s">
        <v>563</v>
      </c>
      <c r="B150" s="62">
        <v>465</v>
      </c>
      <c r="C150" s="64"/>
      <c r="D150" s="64">
        <v>465</v>
      </c>
      <c r="E150" s="64"/>
      <c r="F150" s="64">
        <v>465</v>
      </c>
      <c r="G150" s="64"/>
      <c r="H150" s="64">
        <v>465</v>
      </c>
      <c r="I150" s="64"/>
      <c r="J150" s="64"/>
      <c r="K150" s="96">
        <v>465</v>
      </c>
      <c r="L150" s="95"/>
    </row>
    <row r="151" spans="1:12" s="42" customFormat="1" ht="18.75" customHeight="1">
      <c r="A151" s="61" t="s">
        <v>564</v>
      </c>
      <c r="B151" s="62">
        <f>B152+B153+B154</f>
        <v>108</v>
      </c>
      <c r="C151" s="62">
        <f aca="true" t="shared" si="32" ref="C151:K151">C152+C153+C154</f>
        <v>0</v>
      </c>
      <c r="D151" s="62">
        <f t="shared" si="32"/>
        <v>108</v>
      </c>
      <c r="E151" s="62">
        <f t="shared" si="32"/>
        <v>0</v>
      </c>
      <c r="F151" s="62">
        <f t="shared" si="32"/>
        <v>108</v>
      </c>
      <c r="G151" s="62">
        <f t="shared" si="32"/>
        <v>60</v>
      </c>
      <c r="H151" s="62">
        <f t="shared" si="32"/>
        <v>33</v>
      </c>
      <c r="I151" s="62">
        <f t="shared" si="32"/>
        <v>15</v>
      </c>
      <c r="J151" s="62">
        <f t="shared" si="32"/>
        <v>0</v>
      </c>
      <c r="K151" s="93">
        <f t="shared" si="32"/>
        <v>48</v>
      </c>
      <c r="L151" s="95"/>
    </row>
    <row r="152" spans="1:14" s="42" customFormat="1" ht="18.75" customHeight="1">
      <c r="A152" s="63" t="s">
        <v>565</v>
      </c>
      <c r="B152" s="62">
        <v>10</v>
      </c>
      <c r="C152" s="64"/>
      <c r="D152" s="64">
        <v>10</v>
      </c>
      <c r="E152" s="64"/>
      <c r="F152" s="64">
        <v>10</v>
      </c>
      <c r="G152" s="64"/>
      <c r="H152" s="64"/>
      <c r="I152" s="64">
        <v>10</v>
      </c>
      <c r="J152" s="64"/>
      <c r="K152" s="96">
        <v>10</v>
      </c>
      <c r="L152" s="95"/>
      <c r="N152" s="97"/>
    </row>
    <row r="153" spans="1:12" s="42" customFormat="1" ht="18.75" customHeight="1">
      <c r="A153" s="63" t="s">
        <v>566</v>
      </c>
      <c r="B153" s="62">
        <v>5</v>
      </c>
      <c r="C153" s="64"/>
      <c r="D153" s="64">
        <v>5</v>
      </c>
      <c r="E153" s="64"/>
      <c r="F153" s="64">
        <v>5</v>
      </c>
      <c r="G153" s="64"/>
      <c r="H153" s="64"/>
      <c r="I153" s="64">
        <v>5</v>
      </c>
      <c r="J153" s="64"/>
      <c r="K153" s="96">
        <v>5</v>
      </c>
      <c r="L153" s="95"/>
    </row>
    <row r="154" spans="1:12" s="42" customFormat="1" ht="18.75" customHeight="1">
      <c r="A154" s="63" t="s">
        <v>567</v>
      </c>
      <c r="B154" s="62">
        <f>B155+B156+B157</f>
        <v>93</v>
      </c>
      <c r="C154" s="62">
        <f aca="true" t="shared" si="33" ref="C154:K154">C155+C156+C157</f>
        <v>0</v>
      </c>
      <c r="D154" s="62">
        <f t="shared" si="33"/>
        <v>93</v>
      </c>
      <c r="E154" s="62">
        <f t="shared" si="33"/>
        <v>0</v>
      </c>
      <c r="F154" s="62">
        <f t="shared" si="33"/>
        <v>93</v>
      </c>
      <c r="G154" s="62">
        <f t="shared" si="33"/>
        <v>60</v>
      </c>
      <c r="H154" s="62">
        <f t="shared" si="33"/>
        <v>33</v>
      </c>
      <c r="I154" s="62">
        <f t="shared" si="33"/>
        <v>0</v>
      </c>
      <c r="J154" s="62">
        <f t="shared" si="33"/>
        <v>0</v>
      </c>
      <c r="K154" s="93">
        <f t="shared" si="33"/>
        <v>33</v>
      </c>
      <c r="L154" s="95"/>
    </row>
    <row r="155" spans="1:12" s="42" customFormat="1" ht="18.75" customHeight="1">
      <c r="A155" s="77" t="s">
        <v>568</v>
      </c>
      <c r="B155" s="62">
        <v>60</v>
      </c>
      <c r="C155" s="64"/>
      <c r="D155" s="64">
        <v>60</v>
      </c>
      <c r="E155" s="64"/>
      <c r="F155" s="64">
        <v>60</v>
      </c>
      <c r="G155" s="64">
        <v>60</v>
      </c>
      <c r="H155" s="64"/>
      <c r="I155" s="64"/>
      <c r="J155" s="64"/>
      <c r="K155" s="96"/>
      <c r="L155" s="95"/>
    </row>
    <row r="156" spans="1:12" s="42" customFormat="1" ht="18.75" customHeight="1">
      <c r="A156" s="77" t="s">
        <v>569</v>
      </c>
      <c r="B156" s="62">
        <v>11</v>
      </c>
      <c r="C156" s="64"/>
      <c r="D156" s="64">
        <v>11</v>
      </c>
      <c r="E156" s="64"/>
      <c r="F156" s="64">
        <v>11</v>
      </c>
      <c r="G156" s="64"/>
      <c r="H156" s="64">
        <v>11</v>
      </c>
      <c r="I156" s="64"/>
      <c r="J156" s="64"/>
      <c r="K156" s="96">
        <v>11</v>
      </c>
      <c r="L156" s="95"/>
    </row>
    <row r="157" spans="1:12" s="42" customFormat="1" ht="18.75" customHeight="1">
      <c r="A157" s="77" t="s">
        <v>570</v>
      </c>
      <c r="B157" s="62">
        <v>22</v>
      </c>
      <c r="C157" s="64"/>
      <c r="D157" s="64">
        <v>22</v>
      </c>
      <c r="E157" s="64"/>
      <c r="F157" s="64">
        <v>22</v>
      </c>
      <c r="G157" s="64"/>
      <c r="H157" s="64">
        <v>22</v>
      </c>
      <c r="I157" s="64"/>
      <c r="J157" s="64"/>
      <c r="K157" s="96">
        <v>22</v>
      </c>
      <c r="L157" s="95"/>
    </row>
    <row r="158" spans="1:12" s="42" customFormat="1" ht="18.75" customHeight="1">
      <c r="A158" s="61" t="s">
        <v>571</v>
      </c>
      <c r="B158" s="62">
        <f>SUM(C158:H158)</f>
        <v>0</v>
      </c>
      <c r="C158" s="64"/>
      <c r="D158" s="64"/>
      <c r="E158" s="64"/>
      <c r="F158" s="64"/>
      <c r="G158" s="64"/>
      <c r="H158" s="64"/>
      <c r="I158" s="64"/>
      <c r="J158" s="64"/>
      <c r="K158" s="96"/>
      <c r="L158" s="95"/>
    </row>
    <row r="159" spans="1:12" s="43" customFormat="1" ht="18.75" customHeight="1">
      <c r="A159" s="59" t="s">
        <v>94</v>
      </c>
      <c r="B159" s="60">
        <f aca="true" t="shared" si="34" ref="B159:K159">B160+B166+B167+B170</f>
        <v>911</v>
      </c>
      <c r="C159" s="60">
        <f t="shared" si="34"/>
        <v>0</v>
      </c>
      <c r="D159" s="60">
        <f t="shared" si="34"/>
        <v>911</v>
      </c>
      <c r="E159" s="60">
        <f t="shared" si="34"/>
        <v>0</v>
      </c>
      <c r="F159" s="60">
        <f t="shared" si="34"/>
        <v>911</v>
      </c>
      <c r="G159" s="60">
        <f t="shared" si="34"/>
        <v>0</v>
      </c>
      <c r="H159" s="60">
        <f t="shared" si="34"/>
        <v>45</v>
      </c>
      <c r="I159" s="60">
        <f t="shared" si="34"/>
        <v>730</v>
      </c>
      <c r="J159" s="60">
        <f t="shared" si="34"/>
        <v>136</v>
      </c>
      <c r="K159" s="98">
        <f t="shared" si="34"/>
        <v>911</v>
      </c>
      <c r="L159" s="99"/>
    </row>
    <row r="160" spans="1:12" s="41" customFormat="1" ht="18.75" customHeight="1">
      <c r="A160" s="61" t="s">
        <v>572</v>
      </c>
      <c r="B160" s="62">
        <f>B161+B162+B163+B164+B165</f>
        <v>70</v>
      </c>
      <c r="C160" s="62">
        <f aca="true" t="shared" si="35" ref="C160:J160">C161+C162+C163+C164+C165</f>
        <v>0</v>
      </c>
      <c r="D160" s="62">
        <f t="shared" si="35"/>
        <v>70</v>
      </c>
      <c r="E160" s="62">
        <f t="shared" si="35"/>
        <v>0</v>
      </c>
      <c r="F160" s="62">
        <f t="shared" si="35"/>
        <v>70</v>
      </c>
      <c r="G160" s="62">
        <f t="shared" si="35"/>
        <v>0</v>
      </c>
      <c r="H160" s="62">
        <f t="shared" si="35"/>
        <v>45</v>
      </c>
      <c r="I160" s="62">
        <f t="shared" si="35"/>
        <v>0</v>
      </c>
      <c r="J160" s="62">
        <f t="shared" si="35"/>
        <v>25</v>
      </c>
      <c r="K160" s="93">
        <v>70</v>
      </c>
      <c r="L160" s="72"/>
    </row>
    <row r="161" spans="1:12" s="41" customFormat="1" ht="18.75" customHeight="1">
      <c r="A161" s="63" t="s">
        <v>573</v>
      </c>
      <c r="B161" s="62">
        <v>50</v>
      </c>
      <c r="C161" s="64"/>
      <c r="D161" s="64">
        <v>50</v>
      </c>
      <c r="E161" s="64"/>
      <c r="F161" s="64">
        <v>50</v>
      </c>
      <c r="G161" s="64"/>
      <c r="H161" s="64">
        <v>45</v>
      </c>
      <c r="I161" s="64"/>
      <c r="J161" s="64">
        <v>5</v>
      </c>
      <c r="K161" s="94">
        <v>5</v>
      </c>
      <c r="L161" s="72"/>
    </row>
    <row r="162" spans="1:12" s="41" customFormat="1" ht="18.75" customHeight="1">
      <c r="A162" s="63" t="s">
        <v>574</v>
      </c>
      <c r="B162" s="62">
        <v>5</v>
      </c>
      <c r="C162" s="64"/>
      <c r="D162" s="64">
        <v>5</v>
      </c>
      <c r="E162" s="64"/>
      <c r="F162" s="64">
        <v>5</v>
      </c>
      <c r="G162" s="64"/>
      <c r="H162" s="64"/>
      <c r="I162" s="64"/>
      <c r="J162" s="64">
        <v>5</v>
      </c>
      <c r="K162" s="94">
        <v>5</v>
      </c>
      <c r="L162" s="72"/>
    </row>
    <row r="163" spans="1:12" s="41" customFormat="1" ht="18.75" customHeight="1">
      <c r="A163" s="63" t="s">
        <v>575</v>
      </c>
      <c r="B163" s="62">
        <v>5</v>
      </c>
      <c r="C163" s="64"/>
      <c r="D163" s="64">
        <v>5</v>
      </c>
      <c r="E163" s="64"/>
      <c r="F163" s="64">
        <v>5</v>
      </c>
      <c r="G163" s="64"/>
      <c r="H163" s="64"/>
      <c r="I163" s="64"/>
      <c r="J163" s="64">
        <v>5</v>
      </c>
      <c r="K163" s="94">
        <v>5</v>
      </c>
      <c r="L163" s="72"/>
    </row>
    <row r="164" spans="1:12" s="41" customFormat="1" ht="18.75" customHeight="1">
      <c r="A164" s="63" t="s">
        <v>576</v>
      </c>
      <c r="B164" s="62">
        <v>5</v>
      </c>
      <c r="C164" s="64"/>
      <c r="D164" s="64">
        <v>5</v>
      </c>
      <c r="E164" s="64"/>
      <c r="F164" s="64">
        <v>5</v>
      </c>
      <c r="G164" s="64"/>
      <c r="H164" s="64"/>
      <c r="I164" s="64"/>
      <c r="J164" s="64">
        <v>5</v>
      </c>
      <c r="K164" s="94">
        <v>5</v>
      </c>
      <c r="L164" s="72"/>
    </row>
    <row r="165" spans="1:12" s="41" customFormat="1" ht="18.75" customHeight="1">
      <c r="A165" s="63" t="s">
        <v>577</v>
      </c>
      <c r="B165" s="62">
        <v>5</v>
      </c>
      <c r="C165" s="64"/>
      <c r="D165" s="64">
        <v>5</v>
      </c>
      <c r="E165" s="64"/>
      <c r="F165" s="64">
        <v>5</v>
      </c>
      <c r="G165" s="64"/>
      <c r="H165" s="64"/>
      <c r="I165" s="64"/>
      <c r="J165" s="64">
        <v>5</v>
      </c>
      <c r="K165" s="94">
        <v>5</v>
      </c>
      <c r="L165" s="72"/>
    </row>
    <row r="166" spans="1:12" s="41" customFormat="1" ht="18.75" customHeight="1">
      <c r="A166" s="61" t="s">
        <v>578</v>
      </c>
      <c r="B166" s="62"/>
      <c r="C166" s="62"/>
      <c r="D166" s="62"/>
      <c r="E166" s="62"/>
      <c r="F166" s="62"/>
      <c r="G166" s="62"/>
      <c r="H166" s="62"/>
      <c r="I166" s="62"/>
      <c r="J166" s="62"/>
      <c r="K166" s="62"/>
      <c r="L166" s="72"/>
    </row>
    <row r="167" spans="1:12" s="44" customFormat="1" ht="18.75" customHeight="1">
      <c r="A167" s="61" t="s">
        <v>579</v>
      </c>
      <c r="B167" s="62">
        <f>B168+B169</f>
        <v>730</v>
      </c>
      <c r="C167" s="62">
        <f aca="true" t="shared" si="36" ref="C167:K167">C168+C169</f>
        <v>0</v>
      </c>
      <c r="D167" s="62">
        <f t="shared" si="36"/>
        <v>730</v>
      </c>
      <c r="E167" s="62">
        <f t="shared" si="36"/>
        <v>0</v>
      </c>
      <c r="F167" s="62">
        <f t="shared" si="36"/>
        <v>730</v>
      </c>
      <c r="G167" s="62">
        <f t="shared" si="36"/>
        <v>0</v>
      </c>
      <c r="H167" s="62">
        <f t="shared" si="36"/>
        <v>0</v>
      </c>
      <c r="I167" s="62">
        <f t="shared" si="36"/>
        <v>730</v>
      </c>
      <c r="J167" s="62">
        <f t="shared" si="36"/>
        <v>0</v>
      </c>
      <c r="K167" s="93">
        <f t="shared" si="36"/>
        <v>730</v>
      </c>
      <c r="L167" s="100"/>
    </row>
    <row r="168" spans="1:12" s="44" customFormat="1" ht="21.75" customHeight="1">
      <c r="A168" s="77" t="s">
        <v>580</v>
      </c>
      <c r="B168" s="62">
        <v>730</v>
      </c>
      <c r="C168" s="64"/>
      <c r="D168" s="64">
        <v>730</v>
      </c>
      <c r="E168" s="64"/>
      <c r="F168" s="64">
        <v>730</v>
      </c>
      <c r="G168" s="64"/>
      <c r="H168" s="64"/>
      <c r="I168" s="64">
        <v>730</v>
      </c>
      <c r="J168" s="64"/>
      <c r="K168" s="94">
        <v>730</v>
      </c>
      <c r="L168" s="101" t="s">
        <v>581</v>
      </c>
    </row>
    <row r="169" spans="1:12" s="44" customFormat="1" ht="18.75" customHeight="1">
      <c r="A169" s="77"/>
      <c r="B169" s="62"/>
      <c r="C169" s="64"/>
      <c r="D169" s="64"/>
      <c r="E169" s="64"/>
      <c r="F169" s="64"/>
      <c r="G169" s="64"/>
      <c r="H169" s="64"/>
      <c r="I169" s="64"/>
      <c r="J169" s="64"/>
      <c r="K169" s="94"/>
      <c r="L169" s="100"/>
    </row>
    <row r="170" spans="1:12" s="44" customFormat="1" ht="18.75" customHeight="1">
      <c r="A170" s="61" t="s">
        <v>582</v>
      </c>
      <c r="B170" s="62">
        <f>B171+B172+B173+B174</f>
        <v>111</v>
      </c>
      <c r="C170" s="62">
        <f aca="true" t="shared" si="37" ref="C170:K170">C171+C172+C173+C174</f>
        <v>0</v>
      </c>
      <c r="D170" s="62">
        <f t="shared" si="37"/>
        <v>111</v>
      </c>
      <c r="E170" s="62">
        <f t="shared" si="37"/>
        <v>0</v>
      </c>
      <c r="F170" s="62">
        <f t="shared" si="37"/>
        <v>111</v>
      </c>
      <c r="G170" s="62">
        <f t="shared" si="37"/>
        <v>0</v>
      </c>
      <c r="H170" s="62">
        <f t="shared" si="37"/>
        <v>0</v>
      </c>
      <c r="I170" s="62">
        <f t="shared" si="37"/>
        <v>0</v>
      </c>
      <c r="J170" s="62">
        <f t="shared" si="37"/>
        <v>111</v>
      </c>
      <c r="K170" s="93">
        <f t="shared" si="37"/>
        <v>111</v>
      </c>
      <c r="L170" s="100"/>
    </row>
    <row r="171" spans="1:12" s="44" customFormat="1" ht="18.75" customHeight="1">
      <c r="A171" s="63" t="s">
        <v>583</v>
      </c>
      <c r="B171" s="62">
        <v>18</v>
      </c>
      <c r="C171" s="64"/>
      <c r="D171" s="64">
        <v>18</v>
      </c>
      <c r="E171" s="64"/>
      <c r="F171" s="64">
        <v>18</v>
      </c>
      <c r="G171" s="64"/>
      <c r="H171" s="64"/>
      <c r="I171" s="64"/>
      <c r="J171" s="64">
        <v>18</v>
      </c>
      <c r="K171" s="94">
        <v>18</v>
      </c>
      <c r="L171" s="100"/>
    </row>
    <row r="172" spans="1:12" s="44" customFormat="1" ht="18.75" customHeight="1">
      <c r="A172" s="63" t="s">
        <v>584</v>
      </c>
      <c r="B172" s="62">
        <v>3</v>
      </c>
      <c r="C172" s="64"/>
      <c r="D172" s="64">
        <v>3</v>
      </c>
      <c r="E172" s="64"/>
      <c r="F172" s="64">
        <v>3</v>
      </c>
      <c r="G172" s="64"/>
      <c r="H172" s="64"/>
      <c r="I172" s="64"/>
      <c r="J172" s="64">
        <v>3</v>
      </c>
      <c r="K172" s="94">
        <v>3</v>
      </c>
      <c r="L172" s="100"/>
    </row>
    <row r="173" spans="1:12" s="44" customFormat="1" ht="18.75" customHeight="1">
      <c r="A173" s="63" t="s">
        <v>585</v>
      </c>
      <c r="B173" s="62">
        <v>30</v>
      </c>
      <c r="C173" s="64"/>
      <c r="D173" s="64">
        <v>30</v>
      </c>
      <c r="E173" s="64"/>
      <c r="F173" s="64">
        <v>30</v>
      </c>
      <c r="G173" s="64"/>
      <c r="H173" s="64"/>
      <c r="I173" s="64"/>
      <c r="J173" s="64">
        <v>30</v>
      </c>
      <c r="K173" s="94">
        <v>30</v>
      </c>
      <c r="L173" s="100"/>
    </row>
    <row r="174" spans="1:12" s="44" customFormat="1" ht="18.75" customHeight="1">
      <c r="A174" s="63" t="s">
        <v>586</v>
      </c>
      <c r="B174" s="62">
        <v>60</v>
      </c>
      <c r="C174" s="64"/>
      <c r="D174" s="64">
        <v>60</v>
      </c>
      <c r="E174" s="64"/>
      <c r="F174" s="64">
        <v>60</v>
      </c>
      <c r="G174" s="64"/>
      <c r="H174" s="64"/>
      <c r="I174" s="64"/>
      <c r="J174" s="64">
        <v>60</v>
      </c>
      <c r="K174" s="94">
        <v>60</v>
      </c>
      <c r="L174" s="100"/>
    </row>
    <row r="175" spans="1:12" s="43" customFormat="1" ht="18.75" customHeight="1">
      <c r="A175" s="59" t="s">
        <v>96</v>
      </c>
      <c r="B175" s="60">
        <f aca="true" t="shared" si="38" ref="B175:K175">B177+B180</f>
        <v>6632.11</v>
      </c>
      <c r="C175" s="60">
        <f t="shared" si="38"/>
        <v>300.83</v>
      </c>
      <c r="D175" s="60">
        <f t="shared" si="38"/>
        <v>6331.28</v>
      </c>
      <c r="E175" s="60">
        <f t="shared" si="38"/>
        <v>0</v>
      </c>
      <c r="F175" s="60">
        <f t="shared" si="38"/>
        <v>6331.28</v>
      </c>
      <c r="G175" s="60">
        <f t="shared" si="38"/>
        <v>4000</v>
      </c>
      <c r="H175" s="60">
        <f t="shared" si="38"/>
        <v>0</v>
      </c>
      <c r="I175" s="60">
        <f t="shared" si="38"/>
        <v>2331.2799999999997</v>
      </c>
      <c r="J175" s="60">
        <f t="shared" si="38"/>
        <v>0</v>
      </c>
      <c r="K175" s="98">
        <f t="shared" si="38"/>
        <v>2331.2899999999995</v>
      </c>
      <c r="L175" s="99"/>
    </row>
    <row r="176" spans="1:12" s="44" customFormat="1" ht="18.75" customHeight="1">
      <c r="A176" s="61" t="s">
        <v>587</v>
      </c>
      <c r="B176" s="64">
        <f>B177</f>
        <v>14.92</v>
      </c>
      <c r="C176" s="64">
        <f aca="true" t="shared" si="39" ref="C176:K176">C177</f>
        <v>0</v>
      </c>
      <c r="D176" s="64">
        <f t="shared" si="39"/>
        <v>14.92</v>
      </c>
      <c r="E176" s="64">
        <f t="shared" si="39"/>
        <v>0</v>
      </c>
      <c r="F176" s="64">
        <f t="shared" si="39"/>
        <v>14.92</v>
      </c>
      <c r="G176" s="64">
        <f t="shared" si="39"/>
        <v>0</v>
      </c>
      <c r="H176" s="64">
        <f t="shared" si="39"/>
        <v>0</v>
      </c>
      <c r="I176" s="64">
        <f t="shared" si="39"/>
        <v>14.92</v>
      </c>
      <c r="J176" s="64">
        <f t="shared" si="39"/>
        <v>0</v>
      </c>
      <c r="K176" s="102">
        <f t="shared" si="39"/>
        <v>14.92</v>
      </c>
      <c r="L176" s="100"/>
    </row>
    <row r="177" spans="1:12" s="44" customFormat="1" ht="18.75" customHeight="1">
      <c r="A177" s="65" t="s">
        <v>588</v>
      </c>
      <c r="B177" s="62">
        <f>B178</f>
        <v>14.92</v>
      </c>
      <c r="C177" s="62">
        <f aca="true" t="shared" si="40" ref="C177:K177">C178</f>
        <v>0</v>
      </c>
      <c r="D177" s="62">
        <f t="shared" si="40"/>
        <v>14.92</v>
      </c>
      <c r="E177" s="62">
        <f t="shared" si="40"/>
        <v>0</v>
      </c>
      <c r="F177" s="62">
        <f t="shared" si="40"/>
        <v>14.92</v>
      </c>
      <c r="G177" s="62">
        <f t="shared" si="40"/>
        <v>0</v>
      </c>
      <c r="H177" s="62">
        <f t="shared" si="40"/>
        <v>0</v>
      </c>
      <c r="I177" s="62">
        <f t="shared" si="40"/>
        <v>14.92</v>
      </c>
      <c r="J177" s="62">
        <f t="shared" si="40"/>
        <v>0</v>
      </c>
      <c r="K177" s="93">
        <f t="shared" si="40"/>
        <v>14.92</v>
      </c>
      <c r="L177" s="100"/>
    </row>
    <row r="178" spans="1:12" s="44" customFormat="1" ht="18.75" customHeight="1">
      <c r="A178" s="61" t="s">
        <v>589</v>
      </c>
      <c r="B178" s="62">
        <f>B179</f>
        <v>14.92</v>
      </c>
      <c r="C178" s="62">
        <f aca="true" t="shared" si="41" ref="C178:K178">C179</f>
        <v>0</v>
      </c>
      <c r="D178" s="62">
        <f t="shared" si="41"/>
        <v>14.92</v>
      </c>
      <c r="E178" s="62">
        <f t="shared" si="41"/>
        <v>0</v>
      </c>
      <c r="F178" s="62">
        <f t="shared" si="41"/>
        <v>14.92</v>
      </c>
      <c r="G178" s="62">
        <f t="shared" si="41"/>
        <v>0</v>
      </c>
      <c r="H178" s="62">
        <f t="shared" si="41"/>
        <v>0</v>
      </c>
      <c r="I178" s="62">
        <f t="shared" si="41"/>
        <v>14.92</v>
      </c>
      <c r="J178" s="62">
        <f t="shared" si="41"/>
        <v>0</v>
      </c>
      <c r="K178" s="93">
        <f t="shared" si="41"/>
        <v>14.92</v>
      </c>
      <c r="L178" s="100"/>
    </row>
    <row r="179" spans="1:12" s="44" customFormat="1" ht="18.75" customHeight="1">
      <c r="A179" s="63" t="s">
        <v>590</v>
      </c>
      <c r="B179" s="62">
        <v>14.92</v>
      </c>
      <c r="C179" s="62"/>
      <c r="D179" s="62">
        <v>14.92</v>
      </c>
      <c r="E179" s="62"/>
      <c r="F179" s="62">
        <v>14.92</v>
      </c>
      <c r="G179" s="62"/>
      <c r="H179" s="62"/>
      <c r="I179" s="62">
        <v>14.92</v>
      </c>
      <c r="J179" s="62"/>
      <c r="K179" s="93">
        <v>14.92</v>
      </c>
      <c r="L179" s="100"/>
    </row>
    <row r="180" spans="1:12" s="43" customFormat="1" ht="18.75" customHeight="1">
      <c r="A180" s="86" t="s">
        <v>591</v>
      </c>
      <c r="B180" s="87">
        <f>B181</f>
        <v>6617.19</v>
      </c>
      <c r="C180" s="87">
        <f aca="true" t="shared" si="42" ref="C180:K180">C181</f>
        <v>300.83</v>
      </c>
      <c r="D180" s="87">
        <f t="shared" si="42"/>
        <v>6316.36</v>
      </c>
      <c r="E180" s="87">
        <f t="shared" si="42"/>
        <v>0</v>
      </c>
      <c r="F180" s="87">
        <f t="shared" si="42"/>
        <v>6316.36</v>
      </c>
      <c r="G180" s="87">
        <f t="shared" si="42"/>
        <v>4000</v>
      </c>
      <c r="H180" s="87">
        <f t="shared" si="42"/>
        <v>0</v>
      </c>
      <c r="I180" s="87">
        <f t="shared" si="42"/>
        <v>2316.3599999999997</v>
      </c>
      <c r="J180" s="87">
        <f t="shared" si="42"/>
        <v>0</v>
      </c>
      <c r="K180" s="103">
        <f t="shared" si="42"/>
        <v>2316.3699999999994</v>
      </c>
      <c r="L180" s="104"/>
    </row>
    <row r="181" spans="1:12" s="43" customFormat="1" ht="18.75" customHeight="1">
      <c r="A181" s="88" t="s">
        <v>592</v>
      </c>
      <c r="B181" s="87">
        <f>B182</f>
        <v>6617.19</v>
      </c>
      <c r="C181" s="87">
        <f aca="true" t="shared" si="43" ref="C181:K181">C182</f>
        <v>300.83</v>
      </c>
      <c r="D181" s="87">
        <f t="shared" si="43"/>
        <v>6316.36</v>
      </c>
      <c r="E181" s="87">
        <f t="shared" si="43"/>
        <v>0</v>
      </c>
      <c r="F181" s="87">
        <f t="shared" si="43"/>
        <v>6316.36</v>
      </c>
      <c r="G181" s="87">
        <f t="shared" si="43"/>
        <v>4000</v>
      </c>
      <c r="H181" s="87">
        <f t="shared" si="43"/>
        <v>0</v>
      </c>
      <c r="I181" s="87">
        <f t="shared" si="43"/>
        <v>2316.3599999999997</v>
      </c>
      <c r="J181" s="87">
        <f t="shared" si="43"/>
        <v>0</v>
      </c>
      <c r="K181" s="103">
        <f t="shared" si="43"/>
        <v>2316.3699999999994</v>
      </c>
      <c r="L181" s="104"/>
    </row>
    <row r="182" spans="1:12" s="43" customFormat="1" ht="18.75" customHeight="1">
      <c r="A182" s="88" t="s">
        <v>593</v>
      </c>
      <c r="B182" s="87">
        <f aca="true" t="shared" si="44" ref="B182:K182">SUM(B183:B219)</f>
        <v>6617.19</v>
      </c>
      <c r="C182" s="87">
        <f t="shared" si="44"/>
        <v>300.83</v>
      </c>
      <c r="D182" s="87">
        <f t="shared" si="44"/>
        <v>6316.36</v>
      </c>
      <c r="E182" s="87">
        <f t="shared" si="44"/>
        <v>0</v>
      </c>
      <c r="F182" s="87">
        <f t="shared" si="44"/>
        <v>6316.36</v>
      </c>
      <c r="G182" s="87">
        <f t="shared" si="44"/>
        <v>4000</v>
      </c>
      <c r="H182" s="87">
        <f t="shared" si="44"/>
        <v>0</v>
      </c>
      <c r="I182" s="87">
        <f t="shared" si="44"/>
        <v>2316.3599999999997</v>
      </c>
      <c r="J182" s="87">
        <f t="shared" si="44"/>
        <v>0</v>
      </c>
      <c r="K182" s="103">
        <f t="shared" si="44"/>
        <v>2316.3699999999994</v>
      </c>
      <c r="L182" s="105" t="s">
        <v>594</v>
      </c>
    </row>
    <row r="183" spans="1:12" s="44" customFormat="1" ht="18.75" customHeight="1">
      <c r="A183" s="86" t="s">
        <v>595</v>
      </c>
      <c r="B183" s="87">
        <v>124.43</v>
      </c>
      <c r="C183" s="89">
        <v>37.33</v>
      </c>
      <c r="D183" s="89">
        <v>87.1</v>
      </c>
      <c r="E183" s="89"/>
      <c r="F183" s="89">
        <v>87.1</v>
      </c>
      <c r="G183" s="89">
        <v>69.68</v>
      </c>
      <c r="H183" s="89"/>
      <c r="I183" s="89">
        <v>17.42</v>
      </c>
      <c r="J183" s="89"/>
      <c r="K183" s="106">
        <v>17.42</v>
      </c>
      <c r="L183" s="104"/>
    </row>
    <row r="184" spans="1:12" s="44" customFormat="1" ht="18.75" customHeight="1">
      <c r="A184" s="61" t="s">
        <v>596</v>
      </c>
      <c r="B184" s="62">
        <v>44.68</v>
      </c>
      <c r="C184" s="64"/>
      <c r="D184" s="64">
        <v>44.68</v>
      </c>
      <c r="E184" s="64"/>
      <c r="F184" s="64">
        <v>44.68</v>
      </c>
      <c r="G184" s="64">
        <v>35.74</v>
      </c>
      <c r="H184" s="64"/>
      <c r="I184" s="64">
        <v>8.94</v>
      </c>
      <c r="J184" s="64"/>
      <c r="K184" s="94">
        <v>8.94</v>
      </c>
      <c r="L184" s="100"/>
    </row>
    <row r="185" spans="1:12" s="44" customFormat="1" ht="18.75" customHeight="1">
      <c r="A185" s="61" t="s">
        <v>597</v>
      </c>
      <c r="B185" s="62">
        <v>26.68</v>
      </c>
      <c r="C185" s="64"/>
      <c r="D185" s="64">
        <v>26.68</v>
      </c>
      <c r="E185" s="64"/>
      <c r="F185" s="64">
        <v>26.68</v>
      </c>
      <c r="G185" s="64">
        <v>21.34</v>
      </c>
      <c r="H185" s="64"/>
      <c r="I185" s="64">
        <v>5.34</v>
      </c>
      <c r="J185" s="64"/>
      <c r="K185" s="94">
        <v>5.34</v>
      </c>
      <c r="L185" s="100"/>
    </row>
    <row r="186" spans="1:12" s="44" customFormat="1" ht="30" customHeight="1">
      <c r="A186" s="90" t="s">
        <v>598</v>
      </c>
      <c r="B186" s="62">
        <v>132.16</v>
      </c>
      <c r="C186" s="64"/>
      <c r="D186" s="64">
        <v>132.16</v>
      </c>
      <c r="E186" s="64"/>
      <c r="F186" s="64">
        <v>132.16</v>
      </c>
      <c r="G186" s="64">
        <v>105.73</v>
      </c>
      <c r="H186" s="64"/>
      <c r="I186" s="64">
        <v>26.43</v>
      </c>
      <c r="J186" s="64"/>
      <c r="K186" s="94">
        <v>26.43</v>
      </c>
      <c r="L186" s="100"/>
    </row>
    <row r="187" spans="1:12" s="44" customFormat="1" ht="18.75" customHeight="1">
      <c r="A187" s="61" t="s">
        <v>599</v>
      </c>
      <c r="B187" s="62">
        <v>32.8</v>
      </c>
      <c r="C187" s="64"/>
      <c r="D187" s="64">
        <v>32.8</v>
      </c>
      <c r="E187" s="64"/>
      <c r="F187" s="64">
        <v>32.8</v>
      </c>
      <c r="G187" s="64">
        <v>26.24</v>
      </c>
      <c r="H187" s="64"/>
      <c r="I187" s="64">
        <v>6.56</v>
      </c>
      <c r="J187" s="64"/>
      <c r="K187" s="94">
        <v>6.56</v>
      </c>
      <c r="L187" s="100"/>
    </row>
    <row r="188" spans="1:12" s="44" customFormat="1" ht="18.75" customHeight="1">
      <c r="A188" s="61" t="s">
        <v>600</v>
      </c>
      <c r="B188" s="62">
        <v>21.57</v>
      </c>
      <c r="C188" s="64"/>
      <c r="D188" s="64">
        <v>21.57</v>
      </c>
      <c r="E188" s="64"/>
      <c r="F188" s="64">
        <v>21.57</v>
      </c>
      <c r="G188" s="64">
        <v>17.26</v>
      </c>
      <c r="H188" s="64"/>
      <c r="I188" s="64">
        <v>4.31</v>
      </c>
      <c r="J188" s="64"/>
      <c r="K188" s="94">
        <v>4.31</v>
      </c>
      <c r="L188" s="100"/>
    </row>
    <row r="189" spans="1:12" s="44" customFormat="1" ht="18.75" customHeight="1">
      <c r="A189" s="91" t="s">
        <v>601</v>
      </c>
      <c r="B189" s="62">
        <v>29</v>
      </c>
      <c r="C189" s="64">
        <v>14.5</v>
      </c>
      <c r="D189" s="64">
        <v>14.5</v>
      </c>
      <c r="E189" s="64"/>
      <c r="F189" s="64">
        <v>14.5</v>
      </c>
      <c r="G189" s="64">
        <v>11.6</v>
      </c>
      <c r="H189" s="64"/>
      <c r="I189" s="64">
        <v>2.9</v>
      </c>
      <c r="J189" s="64"/>
      <c r="K189" s="94">
        <v>2.9</v>
      </c>
      <c r="L189" s="100"/>
    </row>
    <row r="190" spans="1:12" s="44" customFormat="1" ht="18.75" customHeight="1">
      <c r="A190" s="92" t="s">
        <v>602</v>
      </c>
      <c r="B190" s="62">
        <v>40.46</v>
      </c>
      <c r="C190" s="64">
        <v>20</v>
      </c>
      <c r="D190" s="64">
        <v>20.46</v>
      </c>
      <c r="E190" s="64"/>
      <c r="F190" s="64">
        <v>20.46</v>
      </c>
      <c r="G190" s="64"/>
      <c r="H190" s="64"/>
      <c r="I190" s="64">
        <v>20.46</v>
      </c>
      <c r="J190" s="64"/>
      <c r="K190" s="94">
        <v>20.47</v>
      </c>
      <c r="L190" s="73" t="s">
        <v>603</v>
      </c>
    </row>
    <row r="191" spans="1:12" s="44" customFormat="1" ht="18.75" customHeight="1">
      <c r="A191" s="92" t="s">
        <v>604</v>
      </c>
      <c r="B191" s="62">
        <v>675.75</v>
      </c>
      <c r="C191" s="64"/>
      <c r="D191" s="64">
        <v>675.75</v>
      </c>
      <c r="E191" s="64"/>
      <c r="F191" s="64">
        <v>675.75</v>
      </c>
      <c r="G191" s="64"/>
      <c r="H191" s="64"/>
      <c r="I191" s="64">
        <v>675.75</v>
      </c>
      <c r="J191" s="64"/>
      <c r="K191" s="94">
        <v>675.75</v>
      </c>
      <c r="L191" s="73" t="s">
        <v>605</v>
      </c>
    </row>
    <row r="192" spans="1:12" s="44" customFormat="1" ht="18.75" customHeight="1">
      <c r="A192" s="92" t="s">
        <v>606</v>
      </c>
      <c r="B192" s="62">
        <v>63.44</v>
      </c>
      <c r="C192" s="64">
        <v>20</v>
      </c>
      <c r="D192" s="64">
        <v>43.44</v>
      </c>
      <c r="E192" s="64"/>
      <c r="F192" s="64">
        <v>43.44</v>
      </c>
      <c r="G192" s="64"/>
      <c r="H192" s="64"/>
      <c r="I192" s="64">
        <v>43.44</v>
      </c>
      <c r="J192" s="64"/>
      <c r="K192" s="94">
        <v>43.44</v>
      </c>
      <c r="L192" s="73" t="s">
        <v>603</v>
      </c>
    </row>
    <row r="193" spans="1:12" s="44" customFormat="1" ht="18.75" customHeight="1">
      <c r="A193" s="92" t="s">
        <v>607</v>
      </c>
      <c r="B193" s="62">
        <v>372.14</v>
      </c>
      <c r="C193" s="64">
        <v>172.2</v>
      </c>
      <c r="D193" s="64">
        <f>B193-C193</f>
        <v>199.94</v>
      </c>
      <c r="E193" s="64"/>
      <c r="F193" s="64">
        <v>199.94</v>
      </c>
      <c r="G193" s="64"/>
      <c r="H193" s="64"/>
      <c r="I193" s="64">
        <v>199.94</v>
      </c>
      <c r="J193" s="64"/>
      <c r="K193" s="94">
        <v>199.94</v>
      </c>
      <c r="L193" s="73" t="s">
        <v>603</v>
      </c>
    </row>
    <row r="194" spans="1:12" s="44" customFormat="1" ht="18.75" customHeight="1">
      <c r="A194" s="92" t="s">
        <v>608</v>
      </c>
      <c r="B194" s="62">
        <v>29.8</v>
      </c>
      <c r="C194" s="64">
        <v>23.8</v>
      </c>
      <c r="D194" s="64">
        <v>6</v>
      </c>
      <c r="E194" s="64"/>
      <c r="F194" s="64">
        <v>6</v>
      </c>
      <c r="G194" s="64"/>
      <c r="H194" s="64"/>
      <c r="I194" s="64">
        <v>6</v>
      </c>
      <c r="J194" s="64"/>
      <c r="K194" s="112">
        <v>6</v>
      </c>
      <c r="L194" s="73" t="s">
        <v>603</v>
      </c>
    </row>
    <row r="195" spans="1:12" s="44" customFormat="1" ht="18.75" customHeight="1">
      <c r="A195" s="61" t="s">
        <v>609</v>
      </c>
      <c r="B195" s="62">
        <v>150</v>
      </c>
      <c r="C195" s="64"/>
      <c r="D195" s="64">
        <v>150</v>
      </c>
      <c r="E195" s="64"/>
      <c r="F195" s="64">
        <v>150</v>
      </c>
      <c r="G195" s="64">
        <v>120</v>
      </c>
      <c r="H195" s="64"/>
      <c r="I195" s="64">
        <v>30</v>
      </c>
      <c r="J195" s="64"/>
      <c r="K195" s="112">
        <v>30</v>
      </c>
      <c r="L195" s="100"/>
    </row>
    <row r="196" spans="1:12" s="44" customFormat="1" ht="18.75" customHeight="1">
      <c r="A196" s="61" t="s">
        <v>610</v>
      </c>
      <c r="B196" s="62">
        <v>20</v>
      </c>
      <c r="C196" s="64"/>
      <c r="D196" s="64">
        <v>20</v>
      </c>
      <c r="E196" s="64"/>
      <c r="F196" s="64">
        <v>20</v>
      </c>
      <c r="G196" s="64">
        <v>16</v>
      </c>
      <c r="H196" s="64"/>
      <c r="I196" s="64">
        <v>4</v>
      </c>
      <c r="J196" s="64"/>
      <c r="K196" s="112">
        <v>4</v>
      </c>
      <c r="L196" s="100"/>
    </row>
    <row r="197" spans="1:12" s="44" customFormat="1" ht="18.75" customHeight="1">
      <c r="A197" s="61" t="s">
        <v>611</v>
      </c>
      <c r="B197" s="62">
        <v>200</v>
      </c>
      <c r="C197" s="64"/>
      <c r="D197" s="64">
        <v>200</v>
      </c>
      <c r="E197" s="64"/>
      <c r="F197" s="64">
        <v>200</v>
      </c>
      <c r="G197" s="64">
        <v>160</v>
      </c>
      <c r="H197" s="64"/>
      <c r="I197" s="64">
        <v>40</v>
      </c>
      <c r="J197" s="64"/>
      <c r="K197" s="112">
        <v>40</v>
      </c>
      <c r="L197" s="100"/>
    </row>
    <row r="198" spans="1:12" s="44" customFormat="1" ht="18.75" customHeight="1">
      <c r="A198" s="61" t="s">
        <v>612</v>
      </c>
      <c r="B198" s="62">
        <v>250</v>
      </c>
      <c r="C198" s="64"/>
      <c r="D198" s="64">
        <v>250</v>
      </c>
      <c r="E198" s="64"/>
      <c r="F198" s="64">
        <v>250</v>
      </c>
      <c r="G198" s="64">
        <v>200</v>
      </c>
      <c r="H198" s="64"/>
      <c r="I198" s="64">
        <v>50</v>
      </c>
      <c r="J198" s="64"/>
      <c r="K198" s="112">
        <v>50</v>
      </c>
      <c r="L198" s="100"/>
    </row>
    <row r="199" spans="1:12" s="44" customFormat="1" ht="18.75" customHeight="1">
      <c r="A199" s="61" t="s">
        <v>613</v>
      </c>
      <c r="B199" s="62">
        <v>55</v>
      </c>
      <c r="C199" s="64"/>
      <c r="D199" s="64">
        <v>55</v>
      </c>
      <c r="E199" s="64"/>
      <c r="F199" s="64">
        <v>55</v>
      </c>
      <c r="G199" s="64">
        <v>44</v>
      </c>
      <c r="H199" s="64"/>
      <c r="I199" s="64">
        <v>11</v>
      </c>
      <c r="J199" s="64"/>
      <c r="K199" s="112">
        <v>11</v>
      </c>
      <c r="L199" s="100"/>
    </row>
    <row r="200" spans="1:12" s="44" customFormat="1" ht="18.75" customHeight="1">
      <c r="A200" s="61" t="s">
        <v>614</v>
      </c>
      <c r="B200" s="62">
        <v>200</v>
      </c>
      <c r="C200" s="64"/>
      <c r="D200" s="64">
        <v>200</v>
      </c>
      <c r="E200" s="64"/>
      <c r="F200" s="64">
        <v>200</v>
      </c>
      <c r="G200" s="64">
        <v>160</v>
      </c>
      <c r="H200" s="64"/>
      <c r="I200" s="64">
        <v>40</v>
      </c>
      <c r="J200" s="64"/>
      <c r="K200" s="112">
        <v>40</v>
      </c>
      <c r="L200" s="100"/>
    </row>
    <row r="201" spans="1:12" s="44" customFormat="1" ht="18.75" customHeight="1">
      <c r="A201" s="61" t="s">
        <v>615</v>
      </c>
      <c r="B201" s="62">
        <v>30</v>
      </c>
      <c r="C201" s="64"/>
      <c r="D201" s="64">
        <v>30</v>
      </c>
      <c r="E201" s="64"/>
      <c r="F201" s="64">
        <v>30</v>
      </c>
      <c r="G201" s="64">
        <v>24</v>
      </c>
      <c r="H201" s="64"/>
      <c r="I201" s="64">
        <v>6</v>
      </c>
      <c r="J201" s="64"/>
      <c r="K201" s="112">
        <v>6</v>
      </c>
      <c r="L201" s="100"/>
    </row>
    <row r="202" spans="1:12" s="44" customFormat="1" ht="18.75" customHeight="1">
      <c r="A202" s="61" t="s">
        <v>616</v>
      </c>
      <c r="B202" s="62">
        <v>120</v>
      </c>
      <c r="C202" s="64"/>
      <c r="D202" s="64">
        <v>120</v>
      </c>
      <c r="E202" s="107"/>
      <c r="F202" s="64">
        <v>120</v>
      </c>
      <c r="G202" s="64">
        <v>96</v>
      </c>
      <c r="H202" s="64"/>
      <c r="I202" s="64">
        <v>24</v>
      </c>
      <c r="J202" s="64"/>
      <c r="K202" s="112">
        <v>24</v>
      </c>
      <c r="L202" s="100"/>
    </row>
    <row r="203" spans="1:12" s="44" customFormat="1" ht="18.75" customHeight="1">
      <c r="A203" s="61" t="s">
        <v>617</v>
      </c>
      <c r="B203" s="62">
        <v>50</v>
      </c>
      <c r="C203" s="64"/>
      <c r="D203" s="64">
        <v>50</v>
      </c>
      <c r="E203" s="107"/>
      <c r="F203" s="64">
        <v>50</v>
      </c>
      <c r="G203" s="64">
        <v>40</v>
      </c>
      <c r="H203" s="64"/>
      <c r="I203" s="64">
        <v>10</v>
      </c>
      <c r="J203" s="64"/>
      <c r="K203" s="112">
        <v>10</v>
      </c>
      <c r="L203" s="100"/>
    </row>
    <row r="204" spans="1:12" s="44" customFormat="1" ht="18.75" customHeight="1">
      <c r="A204" s="61" t="s">
        <v>618</v>
      </c>
      <c r="B204" s="62">
        <v>1000</v>
      </c>
      <c r="C204" s="64"/>
      <c r="D204" s="64">
        <v>1000</v>
      </c>
      <c r="E204" s="107"/>
      <c r="F204" s="64">
        <v>1000</v>
      </c>
      <c r="G204" s="64">
        <v>503.38</v>
      </c>
      <c r="H204" s="64"/>
      <c r="I204" s="64">
        <v>496.62</v>
      </c>
      <c r="J204" s="64"/>
      <c r="K204" s="112">
        <v>496.62</v>
      </c>
      <c r="L204" s="100"/>
    </row>
    <row r="205" spans="1:12" s="44" customFormat="1" ht="18.75" customHeight="1">
      <c r="A205" s="61" t="s">
        <v>619</v>
      </c>
      <c r="B205" s="62">
        <v>180</v>
      </c>
      <c r="C205" s="64"/>
      <c r="D205" s="64">
        <v>180</v>
      </c>
      <c r="E205" s="64"/>
      <c r="F205" s="64">
        <v>180</v>
      </c>
      <c r="G205" s="64">
        <v>144</v>
      </c>
      <c r="H205" s="64"/>
      <c r="I205" s="64">
        <v>36</v>
      </c>
      <c r="J205" s="64"/>
      <c r="K205" s="112">
        <v>36</v>
      </c>
      <c r="L205" s="100"/>
    </row>
    <row r="206" spans="1:12" s="44" customFormat="1" ht="18.75" customHeight="1">
      <c r="A206" s="61" t="s">
        <v>620</v>
      </c>
      <c r="B206" s="62">
        <v>50</v>
      </c>
      <c r="C206" s="64"/>
      <c r="D206" s="64">
        <v>50</v>
      </c>
      <c r="E206" s="64"/>
      <c r="F206" s="64">
        <v>50</v>
      </c>
      <c r="G206" s="64">
        <v>40</v>
      </c>
      <c r="H206" s="64"/>
      <c r="I206" s="64">
        <v>10</v>
      </c>
      <c r="J206" s="64"/>
      <c r="K206" s="112">
        <v>10</v>
      </c>
      <c r="L206" s="100"/>
    </row>
    <row r="207" spans="1:12" s="44" customFormat="1" ht="18.75" customHeight="1">
      <c r="A207" s="61" t="s">
        <v>621</v>
      </c>
      <c r="B207" s="62">
        <v>150</v>
      </c>
      <c r="C207" s="64"/>
      <c r="D207" s="64">
        <v>150</v>
      </c>
      <c r="E207" s="64"/>
      <c r="F207" s="64">
        <v>150</v>
      </c>
      <c r="G207" s="64">
        <v>120</v>
      </c>
      <c r="H207" s="64"/>
      <c r="I207" s="64">
        <v>30</v>
      </c>
      <c r="J207" s="64"/>
      <c r="K207" s="112">
        <v>30</v>
      </c>
      <c r="L207" s="100"/>
    </row>
    <row r="208" spans="1:12" s="44" customFormat="1" ht="18.75" customHeight="1">
      <c r="A208" s="61" t="s">
        <v>622</v>
      </c>
      <c r="B208" s="62">
        <v>1000</v>
      </c>
      <c r="C208" s="64"/>
      <c r="D208" s="64">
        <v>1000</v>
      </c>
      <c r="E208" s="64"/>
      <c r="F208" s="64">
        <v>1000</v>
      </c>
      <c r="G208" s="64">
        <v>800</v>
      </c>
      <c r="H208" s="64"/>
      <c r="I208" s="64">
        <v>200</v>
      </c>
      <c r="J208" s="64"/>
      <c r="K208" s="112">
        <v>200</v>
      </c>
      <c r="L208" s="100"/>
    </row>
    <row r="209" spans="1:12" s="44" customFormat="1" ht="18.75" customHeight="1">
      <c r="A209" s="61" t="s">
        <v>623</v>
      </c>
      <c r="B209" s="62">
        <v>150</v>
      </c>
      <c r="C209" s="64"/>
      <c r="D209" s="64">
        <v>150</v>
      </c>
      <c r="E209" s="64"/>
      <c r="F209" s="64">
        <v>150</v>
      </c>
      <c r="G209" s="64">
        <v>120</v>
      </c>
      <c r="H209" s="64"/>
      <c r="I209" s="64">
        <v>30</v>
      </c>
      <c r="J209" s="64"/>
      <c r="K209" s="112">
        <v>30</v>
      </c>
      <c r="L209" s="100"/>
    </row>
    <row r="210" spans="1:12" s="44" customFormat="1" ht="18.75" customHeight="1">
      <c r="A210" s="61" t="s">
        <v>624</v>
      </c>
      <c r="B210" s="62">
        <v>110</v>
      </c>
      <c r="C210" s="64"/>
      <c r="D210" s="64">
        <v>110</v>
      </c>
      <c r="E210" s="64"/>
      <c r="F210" s="64">
        <v>110</v>
      </c>
      <c r="G210" s="64">
        <v>88</v>
      </c>
      <c r="H210" s="64"/>
      <c r="I210" s="64">
        <v>22</v>
      </c>
      <c r="J210" s="64"/>
      <c r="K210" s="112">
        <v>22</v>
      </c>
      <c r="L210" s="100"/>
    </row>
    <row r="211" spans="1:12" s="44" customFormat="1" ht="18.75" customHeight="1">
      <c r="A211" s="61" t="s">
        <v>625</v>
      </c>
      <c r="B211" s="62">
        <v>170</v>
      </c>
      <c r="C211" s="64"/>
      <c r="D211" s="64">
        <v>170</v>
      </c>
      <c r="E211" s="64"/>
      <c r="F211" s="64">
        <v>170</v>
      </c>
      <c r="G211" s="64">
        <v>136</v>
      </c>
      <c r="H211" s="64"/>
      <c r="I211" s="64">
        <v>34</v>
      </c>
      <c r="J211" s="64"/>
      <c r="K211" s="112">
        <v>34</v>
      </c>
      <c r="L211" s="100"/>
    </row>
    <row r="212" spans="1:12" s="44" customFormat="1" ht="18.75" customHeight="1">
      <c r="A212" s="61" t="s">
        <v>626</v>
      </c>
      <c r="B212" s="62">
        <v>20</v>
      </c>
      <c r="C212" s="64"/>
      <c r="D212" s="64">
        <v>20</v>
      </c>
      <c r="E212" s="64"/>
      <c r="F212" s="64">
        <v>20</v>
      </c>
      <c r="G212" s="64">
        <v>16</v>
      </c>
      <c r="H212" s="64"/>
      <c r="I212" s="64">
        <v>4</v>
      </c>
      <c r="J212" s="64"/>
      <c r="K212" s="112">
        <v>4</v>
      </c>
      <c r="L212" s="100"/>
    </row>
    <row r="213" spans="1:12" s="44" customFormat="1" ht="18.75" customHeight="1">
      <c r="A213" s="61" t="s">
        <v>627</v>
      </c>
      <c r="B213" s="62">
        <v>130</v>
      </c>
      <c r="C213" s="64"/>
      <c r="D213" s="64">
        <v>130</v>
      </c>
      <c r="E213" s="64"/>
      <c r="F213" s="64">
        <v>130</v>
      </c>
      <c r="G213" s="64">
        <v>104</v>
      </c>
      <c r="H213" s="64"/>
      <c r="I213" s="64">
        <v>26</v>
      </c>
      <c r="J213" s="64"/>
      <c r="K213" s="112">
        <v>26</v>
      </c>
      <c r="L213" s="100"/>
    </row>
    <row r="214" spans="1:12" s="44" customFormat="1" ht="18.75" customHeight="1">
      <c r="A214" s="61" t="s">
        <v>628</v>
      </c>
      <c r="B214" s="62">
        <v>107.17</v>
      </c>
      <c r="C214" s="64"/>
      <c r="D214" s="64">
        <v>107.17</v>
      </c>
      <c r="E214" s="64"/>
      <c r="F214" s="64">
        <v>107.17</v>
      </c>
      <c r="G214" s="64">
        <v>85.74</v>
      </c>
      <c r="H214" s="64"/>
      <c r="I214" s="64">
        <v>21.43</v>
      </c>
      <c r="J214" s="64"/>
      <c r="K214" s="112">
        <v>21.43</v>
      </c>
      <c r="L214" s="100"/>
    </row>
    <row r="215" spans="1:12" s="44" customFormat="1" ht="18.75" customHeight="1">
      <c r="A215" s="63" t="s">
        <v>629</v>
      </c>
      <c r="B215" s="62">
        <v>77.07</v>
      </c>
      <c r="C215" s="64"/>
      <c r="D215" s="64">
        <v>77.07</v>
      </c>
      <c r="E215" s="64"/>
      <c r="F215" s="64">
        <v>77.07</v>
      </c>
      <c r="G215" s="64">
        <v>61.66</v>
      </c>
      <c r="H215" s="64"/>
      <c r="I215" s="64">
        <v>15.41</v>
      </c>
      <c r="J215" s="64"/>
      <c r="K215" s="112">
        <v>15.41</v>
      </c>
      <c r="L215" s="100"/>
    </row>
    <row r="216" spans="1:12" s="44" customFormat="1" ht="18.75" customHeight="1">
      <c r="A216" s="91" t="s">
        <v>630</v>
      </c>
      <c r="B216" s="62">
        <v>29.04</v>
      </c>
      <c r="C216" s="64"/>
      <c r="D216" s="64">
        <f>B216-C216</f>
        <v>29.04</v>
      </c>
      <c r="E216" s="64"/>
      <c r="F216" s="64">
        <v>29.04</v>
      </c>
      <c r="G216" s="64">
        <v>23.23</v>
      </c>
      <c r="H216" s="64"/>
      <c r="I216" s="64">
        <v>5.81</v>
      </c>
      <c r="J216" s="64"/>
      <c r="K216" s="94">
        <v>5.81</v>
      </c>
      <c r="L216" s="100"/>
    </row>
    <row r="217" spans="1:12" s="44" customFormat="1" ht="18.75" customHeight="1">
      <c r="A217" s="108" t="s">
        <v>631</v>
      </c>
      <c r="B217" s="62">
        <v>500</v>
      </c>
      <c r="C217" s="64"/>
      <c r="D217" s="64">
        <v>500</v>
      </c>
      <c r="E217" s="64"/>
      <c r="F217" s="64">
        <v>500</v>
      </c>
      <c r="G217" s="64">
        <v>400</v>
      </c>
      <c r="H217" s="64"/>
      <c r="I217" s="64">
        <v>100</v>
      </c>
      <c r="J217" s="64"/>
      <c r="K217" s="94">
        <v>100</v>
      </c>
      <c r="L217" s="100"/>
    </row>
    <row r="218" spans="1:12" s="44" customFormat="1" ht="18.75" customHeight="1">
      <c r="A218" s="109" t="s">
        <v>632</v>
      </c>
      <c r="B218" s="62">
        <v>250</v>
      </c>
      <c r="C218" s="64"/>
      <c r="D218" s="64">
        <v>250</v>
      </c>
      <c r="E218" s="64"/>
      <c r="F218" s="64">
        <v>250</v>
      </c>
      <c r="G218" s="64">
        <v>200</v>
      </c>
      <c r="H218" s="64"/>
      <c r="I218" s="64">
        <v>50</v>
      </c>
      <c r="J218" s="64"/>
      <c r="K218" s="94">
        <v>50</v>
      </c>
      <c r="L218" s="100"/>
    </row>
    <row r="219" spans="1:12" s="44" customFormat="1" ht="18.75" customHeight="1">
      <c r="A219" s="91" t="s">
        <v>633</v>
      </c>
      <c r="B219" s="62">
        <v>26</v>
      </c>
      <c r="C219" s="64">
        <v>13</v>
      </c>
      <c r="D219" s="64">
        <v>13</v>
      </c>
      <c r="E219" s="64"/>
      <c r="F219" s="64">
        <v>13</v>
      </c>
      <c r="G219" s="64">
        <v>10.4</v>
      </c>
      <c r="H219" s="64"/>
      <c r="I219" s="64">
        <v>2.6</v>
      </c>
      <c r="J219" s="64"/>
      <c r="K219" s="94">
        <v>2.6</v>
      </c>
      <c r="L219" s="100"/>
    </row>
    <row r="220" spans="1:12" s="43" customFormat="1" ht="18.75" customHeight="1">
      <c r="A220" s="59" t="s">
        <v>634</v>
      </c>
      <c r="B220" s="60">
        <f aca="true" t="shared" si="45" ref="B220:K220">B221+B222+B226+B236</f>
        <v>2064.9399999999996</v>
      </c>
      <c r="C220" s="60">
        <f t="shared" si="45"/>
        <v>335.93</v>
      </c>
      <c r="D220" s="60">
        <f t="shared" si="45"/>
        <v>1729.01</v>
      </c>
      <c r="E220" s="60">
        <f t="shared" si="45"/>
        <v>0</v>
      </c>
      <c r="F220" s="60">
        <f t="shared" si="45"/>
        <v>1729.01</v>
      </c>
      <c r="G220" s="60">
        <f t="shared" si="45"/>
        <v>303.97</v>
      </c>
      <c r="H220" s="60">
        <f t="shared" si="45"/>
        <v>50</v>
      </c>
      <c r="I220" s="60">
        <f t="shared" si="45"/>
        <v>1096.44</v>
      </c>
      <c r="J220" s="60">
        <f t="shared" si="45"/>
        <v>278.6</v>
      </c>
      <c r="K220" s="98">
        <f t="shared" si="45"/>
        <v>1375.04</v>
      </c>
      <c r="L220" s="99"/>
    </row>
    <row r="221" spans="1:12" s="44" customFormat="1" ht="18.75" customHeight="1">
      <c r="A221" s="65" t="s">
        <v>635</v>
      </c>
      <c r="B221" s="62"/>
      <c r="C221" s="62"/>
      <c r="D221" s="62"/>
      <c r="E221" s="62"/>
      <c r="F221" s="62"/>
      <c r="G221" s="62"/>
      <c r="H221" s="62"/>
      <c r="I221" s="62"/>
      <c r="J221" s="62"/>
      <c r="K221" s="62"/>
      <c r="L221" s="100"/>
    </row>
    <row r="222" spans="1:12" s="44" customFormat="1" ht="18.75" customHeight="1">
      <c r="A222" s="65" t="s">
        <v>636</v>
      </c>
      <c r="B222" s="62">
        <f>B223+B224+B225</f>
        <v>78.8</v>
      </c>
      <c r="C222" s="62">
        <f aca="true" t="shared" si="46" ref="C222:K222">C223+C224+C225</f>
        <v>70.92</v>
      </c>
      <c r="D222" s="62">
        <f t="shared" si="46"/>
        <v>7.88</v>
      </c>
      <c r="E222" s="62">
        <f t="shared" si="46"/>
        <v>0</v>
      </c>
      <c r="F222" s="62">
        <f t="shared" si="46"/>
        <v>7.88</v>
      </c>
      <c r="G222" s="62">
        <f t="shared" si="46"/>
        <v>7.88</v>
      </c>
      <c r="H222" s="62">
        <f t="shared" si="46"/>
        <v>0</v>
      </c>
      <c r="I222" s="62">
        <f t="shared" si="46"/>
        <v>0</v>
      </c>
      <c r="J222" s="62">
        <f t="shared" si="46"/>
        <v>0</v>
      </c>
      <c r="K222" s="62">
        <f t="shared" si="46"/>
        <v>0</v>
      </c>
      <c r="L222" s="100"/>
    </row>
    <row r="223" spans="1:12" s="44" customFormat="1" ht="18.75" customHeight="1">
      <c r="A223" s="77" t="s">
        <v>637</v>
      </c>
      <c r="B223" s="62">
        <v>25</v>
      </c>
      <c r="C223" s="62">
        <v>22.5</v>
      </c>
      <c r="D223" s="62">
        <v>2.5</v>
      </c>
      <c r="E223" s="62"/>
      <c r="F223" s="62">
        <v>2.5</v>
      </c>
      <c r="G223" s="62">
        <v>2.5</v>
      </c>
      <c r="H223" s="62"/>
      <c r="I223" s="62"/>
      <c r="J223" s="62"/>
      <c r="K223" s="62"/>
      <c r="L223" s="100"/>
    </row>
    <row r="224" spans="1:12" s="44" customFormat="1" ht="18.75" customHeight="1">
      <c r="A224" s="77" t="s">
        <v>638</v>
      </c>
      <c r="B224" s="62">
        <v>30</v>
      </c>
      <c r="C224" s="62">
        <v>27</v>
      </c>
      <c r="D224" s="62">
        <v>3</v>
      </c>
      <c r="E224" s="62"/>
      <c r="F224" s="62">
        <v>3</v>
      </c>
      <c r="G224" s="62">
        <v>3</v>
      </c>
      <c r="H224" s="62"/>
      <c r="I224" s="62"/>
      <c r="J224" s="62"/>
      <c r="K224" s="62"/>
      <c r="L224" s="100"/>
    </row>
    <row r="225" spans="1:12" s="44" customFormat="1" ht="18.75" customHeight="1">
      <c r="A225" s="77" t="s">
        <v>639</v>
      </c>
      <c r="B225" s="62">
        <v>23.8</v>
      </c>
      <c r="C225" s="62">
        <v>21.42</v>
      </c>
      <c r="D225" s="62">
        <v>2.38</v>
      </c>
      <c r="E225" s="62"/>
      <c r="F225" s="62">
        <v>2.38</v>
      </c>
      <c r="G225" s="62">
        <v>2.38</v>
      </c>
      <c r="H225" s="62"/>
      <c r="I225" s="62"/>
      <c r="J225" s="62"/>
      <c r="K225" s="62"/>
      <c r="L225" s="100"/>
    </row>
    <row r="226" spans="1:12" s="44" customFormat="1" ht="18.75" customHeight="1">
      <c r="A226" s="77" t="s">
        <v>640</v>
      </c>
      <c r="B226" s="64">
        <f>B227+B228+B229+B232+B230+B231+B233+B234+B235</f>
        <v>931</v>
      </c>
      <c r="C226" s="64">
        <f aca="true" t="shared" si="47" ref="C226:K226">C227+C228+C229+C232+C230+C231+C233+C234+C235</f>
        <v>0</v>
      </c>
      <c r="D226" s="64">
        <f t="shared" si="47"/>
        <v>931</v>
      </c>
      <c r="E226" s="64">
        <f t="shared" si="47"/>
        <v>0</v>
      </c>
      <c r="F226" s="64">
        <f t="shared" si="47"/>
        <v>931</v>
      </c>
      <c r="G226" s="64">
        <f t="shared" si="47"/>
        <v>124.4</v>
      </c>
      <c r="H226" s="64">
        <f t="shared" si="47"/>
        <v>0</v>
      </c>
      <c r="I226" s="64">
        <f t="shared" si="47"/>
        <v>528</v>
      </c>
      <c r="J226" s="64">
        <f t="shared" si="47"/>
        <v>278.6</v>
      </c>
      <c r="K226" s="102">
        <f t="shared" si="47"/>
        <v>806.6</v>
      </c>
      <c r="L226" s="100"/>
    </row>
    <row r="227" spans="1:12" s="44" customFormat="1" ht="18.75" customHeight="1">
      <c r="A227" s="77" t="s">
        <v>641</v>
      </c>
      <c r="B227" s="64">
        <v>320</v>
      </c>
      <c r="C227" s="64"/>
      <c r="D227" s="64">
        <v>320</v>
      </c>
      <c r="E227" s="64"/>
      <c r="F227" s="64">
        <v>320</v>
      </c>
      <c r="G227" s="64">
        <v>122</v>
      </c>
      <c r="H227" s="64"/>
      <c r="I227" s="64">
        <v>198</v>
      </c>
      <c r="J227" s="64"/>
      <c r="K227" s="102">
        <v>198</v>
      </c>
      <c r="L227" s="100"/>
    </row>
    <row r="228" spans="1:12" s="44" customFormat="1" ht="18.75" customHeight="1">
      <c r="A228" s="77" t="s">
        <v>642</v>
      </c>
      <c r="B228" s="64">
        <v>40</v>
      </c>
      <c r="C228" s="64"/>
      <c r="D228" s="64">
        <v>40</v>
      </c>
      <c r="E228" s="64"/>
      <c r="F228" s="64">
        <v>40</v>
      </c>
      <c r="G228" s="64"/>
      <c r="H228" s="64"/>
      <c r="I228" s="64">
        <v>40</v>
      </c>
      <c r="J228" s="64"/>
      <c r="K228" s="102">
        <v>40</v>
      </c>
      <c r="L228" s="100"/>
    </row>
    <row r="229" spans="1:12" s="44" customFormat="1" ht="18.75" customHeight="1">
      <c r="A229" s="77" t="s">
        <v>643</v>
      </c>
      <c r="B229" s="64">
        <v>166</v>
      </c>
      <c r="C229" s="64"/>
      <c r="D229" s="64">
        <v>166</v>
      </c>
      <c r="E229" s="64"/>
      <c r="F229" s="64">
        <v>166</v>
      </c>
      <c r="G229" s="64">
        <v>2.4</v>
      </c>
      <c r="H229" s="64"/>
      <c r="I229" s="64"/>
      <c r="J229" s="64">
        <v>163.6</v>
      </c>
      <c r="K229" s="102">
        <v>163.6</v>
      </c>
      <c r="L229" s="73" t="s">
        <v>644</v>
      </c>
    </row>
    <row r="230" spans="1:12" s="44" customFormat="1" ht="18.75" customHeight="1">
      <c r="A230" s="77" t="s">
        <v>645</v>
      </c>
      <c r="B230" s="64">
        <v>40</v>
      </c>
      <c r="C230" s="64"/>
      <c r="D230" s="64">
        <v>40</v>
      </c>
      <c r="E230" s="64"/>
      <c r="F230" s="64">
        <v>40</v>
      </c>
      <c r="G230" s="64"/>
      <c r="H230" s="64"/>
      <c r="I230" s="64">
        <v>40</v>
      </c>
      <c r="J230" s="64"/>
      <c r="K230" s="102">
        <v>40</v>
      </c>
      <c r="L230" s="100"/>
    </row>
    <row r="231" spans="1:12" s="44" customFormat="1" ht="18.75" customHeight="1">
      <c r="A231" s="77" t="s">
        <v>646</v>
      </c>
      <c r="B231" s="64">
        <v>10</v>
      </c>
      <c r="C231" s="64"/>
      <c r="D231" s="64">
        <v>10</v>
      </c>
      <c r="E231" s="64"/>
      <c r="F231" s="64">
        <v>10</v>
      </c>
      <c r="G231" s="64"/>
      <c r="H231" s="64"/>
      <c r="I231" s="64"/>
      <c r="J231" s="64">
        <v>10</v>
      </c>
      <c r="K231" s="102">
        <v>10</v>
      </c>
      <c r="L231" s="100"/>
    </row>
    <row r="232" spans="1:12" s="44" customFormat="1" ht="18.75" customHeight="1">
      <c r="A232" s="77" t="s">
        <v>647</v>
      </c>
      <c r="B232" s="64">
        <v>55</v>
      </c>
      <c r="C232" s="64"/>
      <c r="D232" s="64">
        <v>55</v>
      </c>
      <c r="E232" s="64"/>
      <c r="F232" s="64">
        <v>55</v>
      </c>
      <c r="G232" s="64"/>
      <c r="H232" s="64"/>
      <c r="I232" s="64"/>
      <c r="J232" s="64">
        <v>55</v>
      </c>
      <c r="K232" s="102">
        <v>55</v>
      </c>
      <c r="L232" s="100"/>
    </row>
    <row r="233" spans="1:12" s="44" customFormat="1" ht="18.75" customHeight="1">
      <c r="A233" s="77" t="s">
        <v>648</v>
      </c>
      <c r="B233" s="64">
        <v>30</v>
      </c>
      <c r="C233" s="64"/>
      <c r="D233" s="64">
        <v>30</v>
      </c>
      <c r="E233" s="64"/>
      <c r="F233" s="64">
        <v>30</v>
      </c>
      <c r="G233" s="64"/>
      <c r="H233" s="64"/>
      <c r="I233" s="64"/>
      <c r="J233" s="64">
        <v>30</v>
      </c>
      <c r="K233" s="102">
        <v>30</v>
      </c>
      <c r="L233" s="100"/>
    </row>
    <row r="234" spans="1:12" s="44" customFormat="1" ht="18.75" customHeight="1">
      <c r="A234" s="77" t="s">
        <v>649</v>
      </c>
      <c r="B234" s="64">
        <v>250</v>
      </c>
      <c r="C234" s="64"/>
      <c r="D234" s="64">
        <v>250</v>
      </c>
      <c r="E234" s="64"/>
      <c r="F234" s="64">
        <v>250</v>
      </c>
      <c r="G234" s="64"/>
      <c r="H234" s="64"/>
      <c r="I234" s="64">
        <v>250</v>
      </c>
      <c r="J234" s="64"/>
      <c r="K234" s="102">
        <v>250</v>
      </c>
      <c r="L234" s="100"/>
    </row>
    <row r="235" spans="1:12" s="44" customFormat="1" ht="18.75" customHeight="1">
      <c r="A235" s="77" t="s">
        <v>650</v>
      </c>
      <c r="B235" s="64">
        <v>20</v>
      </c>
      <c r="C235" s="64"/>
      <c r="D235" s="64">
        <v>20</v>
      </c>
      <c r="E235" s="64"/>
      <c r="F235" s="64">
        <v>20</v>
      </c>
      <c r="G235" s="64"/>
      <c r="H235" s="64"/>
      <c r="I235" s="64"/>
      <c r="J235" s="64">
        <v>20</v>
      </c>
      <c r="K235" s="102">
        <v>20</v>
      </c>
      <c r="L235" s="100"/>
    </row>
    <row r="236" spans="1:12" s="44" customFormat="1" ht="18.75" customHeight="1">
      <c r="A236" s="65" t="s">
        <v>651</v>
      </c>
      <c r="B236" s="62">
        <f aca="true" t="shared" si="48" ref="B236:K236">SUM(B237:B238)</f>
        <v>1055.1399999999999</v>
      </c>
      <c r="C236" s="62">
        <f t="shared" si="48"/>
        <v>265.01</v>
      </c>
      <c r="D236" s="62">
        <f t="shared" si="48"/>
        <v>790.13</v>
      </c>
      <c r="E236" s="62">
        <f t="shared" si="48"/>
        <v>0</v>
      </c>
      <c r="F236" s="62">
        <f t="shared" si="48"/>
        <v>790.13</v>
      </c>
      <c r="G236" s="62">
        <f t="shared" si="48"/>
        <v>171.69</v>
      </c>
      <c r="H236" s="62">
        <f t="shared" si="48"/>
        <v>50</v>
      </c>
      <c r="I236" s="62">
        <f t="shared" si="48"/>
        <v>568.44</v>
      </c>
      <c r="J236" s="62">
        <f t="shared" si="48"/>
        <v>0</v>
      </c>
      <c r="K236" s="93">
        <f t="shared" si="48"/>
        <v>568.44</v>
      </c>
      <c r="L236" s="100"/>
    </row>
    <row r="237" spans="1:12" s="44" customFormat="1" ht="24" customHeight="1">
      <c r="A237" s="77" t="s">
        <v>652</v>
      </c>
      <c r="B237" s="64">
        <v>330.45</v>
      </c>
      <c r="C237" s="64">
        <v>235.59</v>
      </c>
      <c r="D237" s="64">
        <f>B237-C237</f>
        <v>94.85999999999999</v>
      </c>
      <c r="E237" s="64"/>
      <c r="F237" s="64">
        <v>94.86</v>
      </c>
      <c r="G237" s="64"/>
      <c r="H237" s="64"/>
      <c r="I237" s="64">
        <v>94.86</v>
      </c>
      <c r="J237" s="64"/>
      <c r="K237" s="94">
        <v>94.86</v>
      </c>
      <c r="L237" s="101" t="s">
        <v>653</v>
      </c>
    </row>
    <row r="238" spans="1:12" s="44" customFormat="1" ht="18.75" customHeight="1">
      <c r="A238" s="110" t="s">
        <v>654</v>
      </c>
      <c r="B238" s="64">
        <f>SUM(B239:B247)</f>
        <v>724.6899999999999</v>
      </c>
      <c r="C238" s="64">
        <f aca="true" t="shared" si="49" ref="C238:K238">SUM(C239:C247)</f>
        <v>29.42</v>
      </c>
      <c r="D238" s="64">
        <f t="shared" si="49"/>
        <v>695.27</v>
      </c>
      <c r="E238" s="64">
        <f t="shared" si="49"/>
        <v>0</v>
      </c>
      <c r="F238" s="64">
        <f t="shared" si="49"/>
        <v>695.27</v>
      </c>
      <c r="G238" s="64">
        <f t="shared" si="49"/>
        <v>171.69</v>
      </c>
      <c r="H238" s="64">
        <f t="shared" si="49"/>
        <v>50</v>
      </c>
      <c r="I238" s="64">
        <f t="shared" si="49"/>
        <v>473.58000000000004</v>
      </c>
      <c r="J238" s="64">
        <f t="shared" si="49"/>
        <v>0</v>
      </c>
      <c r="K238" s="64">
        <f t="shared" si="49"/>
        <v>473.58000000000004</v>
      </c>
      <c r="L238" s="100"/>
    </row>
    <row r="239" spans="1:12" s="44" customFormat="1" ht="27.75" customHeight="1">
      <c r="A239" s="91" t="s">
        <v>655</v>
      </c>
      <c r="B239" s="64">
        <v>147.1</v>
      </c>
      <c r="C239" s="64">
        <v>29.42</v>
      </c>
      <c r="D239" s="64">
        <v>117.68</v>
      </c>
      <c r="E239" s="64"/>
      <c r="F239" s="64">
        <v>117.68</v>
      </c>
      <c r="G239" s="64"/>
      <c r="H239" s="64"/>
      <c r="I239" s="64">
        <v>117.68</v>
      </c>
      <c r="J239" s="64"/>
      <c r="K239" s="102">
        <v>117.68</v>
      </c>
      <c r="L239" s="100"/>
    </row>
    <row r="240" spans="1:12" s="44" customFormat="1" ht="18.75" customHeight="1">
      <c r="A240" s="111" t="s">
        <v>656</v>
      </c>
      <c r="B240" s="64">
        <v>54</v>
      </c>
      <c r="C240" s="64"/>
      <c r="D240" s="64">
        <v>54</v>
      </c>
      <c r="E240" s="64"/>
      <c r="F240" s="64">
        <v>54</v>
      </c>
      <c r="G240" s="64">
        <v>37.8</v>
      </c>
      <c r="H240" s="64"/>
      <c r="I240" s="64">
        <v>16.2</v>
      </c>
      <c r="J240" s="64"/>
      <c r="K240" s="102">
        <v>16.2</v>
      </c>
      <c r="L240" s="100"/>
    </row>
    <row r="241" spans="1:12" s="44" customFormat="1" ht="26.25" customHeight="1">
      <c r="A241" s="91" t="s">
        <v>657</v>
      </c>
      <c r="B241" s="64">
        <v>14.69</v>
      </c>
      <c r="C241" s="64"/>
      <c r="D241" s="64">
        <v>14.69</v>
      </c>
      <c r="E241" s="64"/>
      <c r="F241" s="64">
        <v>14.69</v>
      </c>
      <c r="G241" s="64">
        <v>10.29</v>
      </c>
      <c r="H241" s="64"/>
      <c r="I241" s="64">
        <v>4.4</v>
      </c>
      <c r="J241" s="64"/>
      <c r="K241" s="102">
        <v>4.4</v>
      </c>
      <c r="L241" s="73"/>
    </row>
    <row r="242" spans="1:12" s="44" customFormat="1" ht="18.75" customHeight="1">
      <c r="A242" s="111" t="s">
        <v>658</v>
      </c>
      <c r="B242" s="64">
        <v>55</v>
      </c>
      <c r="C242" s="64"/>
      <c r="D242" s="64">
        <f>B242-C242</f>
        <v>55</v>
      </c>
      <c r="E242" s="64"/>
      <c r="F242" s="64">
        <v>55</v>
      </c>
      <c r="G242" s="64">
        <v>55</v>
      </c>
      <c r="H242" s="64"/>
      <c r="I242" s="64"/>
      <c r="J242" s="64"/>
      <c r="K242" s="94"/>
      <c r="L242" s="73" t="s">
        <v>659</v>
      </c>
    </row>
    <row r="243" spans="1:12" s="44" customFormat="1" ht="25.5" customHeight="1">
      <c r="A243" s="91" t="s">
        <v>660</v>
      </c>
      <c r="B243" s="64">
        <v>27.9</v>
      </c>
      <c r="C243" s="64"/>
      <c r="D243" s="64">
        <v>27.9</v>
      </c>
      <c r="E243" s="64"/>
      <c r="F243" s="64">
        <v>27.9</v>
      </c>
      <c r="G243" s="64">
        <v>19.6</v>
      </c>
      <c r="H243" s="64"/>
      <c r="I243" s="64">
        <v>8.3</v>
      </c>
      <c r="J243" s="64"/>
      <c r="K243" s="94">
        <v>8.3</v>
      </c>
      <c r="L243" s="100"/>
    </row>
    <row r="244" spans="1:12" s="44" customFormat="1" ht="18.75" customHeight="1">
      <c r="A244" s="77" t="s">
        <v>661</v>
      </c>
      <c r="B244" s="64">
        <v>50</v>
      </c>
      <c r="C244" s="64"/>
      <c r="D244" s="64">
        <v>50</v>
      </c>
      <c r="E244" s="64"/>
      <c r="F244" s="64">
        <v>50</v>
      </c>
      <c r="G244" s="64">
        <v>35</v>
      </c>
      <c r="H244" s="64"/>
      <c r="I244" s="64">
        <v>15</v>
      </c>
      <c r="J244" s="64"/>
      <c r="K244" s="94">
        <v>15</v>
      </c>
      <c r="L244" s="100"/>
    </row>
    <row r="245" spans="1:12" s="44" customFormat="1" ht="18.75" customHeight="1">
      <c r="A245" s="111" t="s">
        <v>662</v>
      </c>
      <c r="B245" s="64">
        <v>20</v>
      </c>
      <c r="C245" s="64"/>
      <c r="D245" s="64">
        <v>20</v>
      </c>
      <c r="E245" s="64"/>
      <c r="F245" s="64">
        <v>20</v>
      </c>
      <c r="G245" s="64">
        <v>14</v>
      </c>
      <c r="H245" s="64"/>
      <c r="I245" s="64">
        <v>6</v>
      </c>
      <c r="J245" s="64"/>
      <c r="K245" s="94">
        <v>6</v>
      </c>
      <c r="L245" s="100"/>
    </row>
    <row r="246" spans="1:12" s="44" customFormat="1" ht="18.75" customHeight="1">
      <c r="A246" s="111" t="s">
        <v>663</v>
      </c>
      <c r="B246" s="62">
        <v>256</v>
      </c>
      <c r="C246" s="64"/>
      <c r="D246" s="64">
        <v>256</v>
      </c>
      <c r="E246" s="64"/>
      <c r="F246" s="64">
        <v>256</v>
      </c>
      <c r="G246" s="64"/>
      <c r="H246" s="64"/>
      <c r="I246" s="64">
        <v>256</v>
      </c>
      <c r="J246" s="64"/>
      <c r="K246" s="113">
        <v>256</v>
      </c>
      <c r="L246" s="100"/>
    </row>
    <row r="247" spans="1:12" s="44" customFormat="1" ht="18.75" customHeight="1">
      <c r="A247" s="111" t="s">
        <v>664</v>
      </c>
      <c r="B247" s="62">
        <v>100</v>
      </c>
      <c r="C247" s="64"/>
      <c r="D247" s="64">
        <v>100</v>
      </c>
      <c r="E247" s="64"/>
      <c r="F247" s="64">
        <v>100</v>
      </c>
      <c r="G247" s="64"/>
      <c r="H247" s="64">
        <v>50</v>
      </c>
      <c r="I247" s="64">
        <v>50</v>
      </c>
      <c r="J247" s="64"/>
      <c r="K247" s="113">
        <v>50</v>
      </c>
      <c r="L247" s="100"/>
    </row>
    <row r="248" spans="1:12" s="43" customFormat="1" ht="18.75" customHeight="1">
      <c r="A248" s="59" t="s">
        <v>665</v>
      </c>
      <c r="B248" s="60">
        <f aca="true" t="shared" si="50" ref="B248:K248">B249+B256+B260+B305+B306+B310</f>
        <v>10084.850000000002</v>
      </c>
      <c r="C248" s="60">
        <f t="shared" si="50"/>
        <v>2630.23</v>
      </c>
      <c r="D248" s="60">
        <f t="shared" si="50"/>
        <v>6919.129999999999</v>
      </c>
      <c r="E248" s="60">
        <f t="shared" si="50"/>
        <v>0</v>
      </c>
      <c r="F248" s="60">
        <f t="shared" si="50"/>
        <v>6919.129999999999</v>
      </c>
      <c r="G248" s="60">
        <f t="shared" si="50"/>
        <v>5182.169999999999</v>
      </c>
      <c r="H248" s="60">
        <f t="shared" si="50"/>
        <v>557.6999999999999</v>
      </c>
      <c r="I248" s="60">
        <f t="shared" si="50"/>
        <v>1136.26</v>
      </c>
      <c r="J248" s="60">
        <f t="shared" si="50"/>
        <v>43</v>
      </c>
      <c r="K248" s="98">
        <f t="shared" si="50"/>
        <v>1736.96</v>
      </c>
      <c r="L248" s="99"/>
    </row>
    <row r="249" spans="1:12" s="44" customFormat="1" ht="18.75" customHeight="1">
      <c r="A249" s="61" t="s">
        <v>666</v>
      </c>
      <c r="B249" s="62">
        <f aca="true" t="shared" si="51" ref="B249:K249">SUM(B250:B255)</f>
        <v>552.03</v>
      </c>
      <c r="C249" s="62">
        <f t="shared" si="51"/>
        <v>38.730000000000004</v>
      </c>
      <c r="D249" s="62">
        <f t="shared" si="51"/>
        <v>513.3</v>
      </c>
      <c r="E249" s="62">
        <f t="shared" si="51"/>
        <v>0</v>
      </c>
      <c r="F249" s="62">
        <f t="shared" si="51"/>
        <v>513.3</v>
      </c>
      <c r="G249" s="62">
        <f t="shared" si="51"/>
        <v>406.76</v>
      </c>
      <c r="H249" s="62">
        <f t="shared" si="51"/>
        <v>0</v>
      </c>
      <c r="I249" s="62">
        <f t="shared" si="51"/>
        <v>92.53999999999999</v>
      </c>
      <c r="J249" s="62">
        <f t="shared" si="51"/>
        <v>14</v>
      </c>
      <c r="K249" s="93">
        <f t="shared" si="51"/>
        <v>106.53999999999999</v>
      </c>
      <c r="L249" s="100"/>
    </row>
    <row r="250" spans="1:12" s="44" customFormat="1" ht="18.75" customHeight="1">
      <c r="A250" s="77" t="s">
        <v>667</v>
      </c>
      <c r="B250" s="62">
        <v>10</v>
      </c>
      <c r="C250" s="64"/>
      <c r="D250" s="64">
        <v>10</v>
      </c>
      <c r="E250" s="64"/>
      <c r="F250" s="64">
        <v>10</v>
      </c>
      <c r="G250" s="64"/>
      <c r="H250" s="64"/>
      <c r="I250" s="64"/>
      <c r="J250" s="64">
        <v>10</v>
      </c>
      <c r="K250" s="94">
        <v>10</v>
      </c>
      <c r="L250" s="100"/>
    </row>
    <row r="251" spans="1:12" s="44" customFormat="1" ht="30" customHeight="1">
      <c r="A251" s="91" t="s">
        <v>668</v>
      </c>
      <c r="B251" s="62">
        <v>82.3</v>
      </c>
      <c r="C251" s="64">
        <v>22.63</v>
      </c>
      <c r="D251" s="64">
        <f>B251-C251</f>
        <v>59.67</v>
      </c>
      <c r="E251" s="64"/>
      <c r="F251" s="64">
        <v>59.67</v>
      </c>
      <c r="G251" s="64">
        <v>59.67</v>
      </c>
      <c r="H251" s="64"/>
      <c r="I251" s="64"/>
      <c r="J251" s="64"/>
      <c r="K251" s="94"/>
      <c r="L251" s="100"/>
    </row>
    <row r="252" spans="1:12" s="44" customFormat="1" ht="18.75" customHeight="1">
      <c r="A252" s="77" t="s">
        <v>669</v>
      </c>
      <c r="B252" s="62">
        <v>4</v>
      </c>
      <c r="C252" s="64"/>
      <c r="D252" s="64">
        <v>4</v>
      </c>
      <c r="E252" s="64"/>
      <c r="F252" s="64">
        <v>4</v>
      </c>
      <c r="G252" s="64"/>
      <c r="H252" s="64"/>
      <c r="I252" s="64"/>
      <c r="J252" s="64">
        <v>4</v>
      </c>
      <c r="K252" s="94">
        <v>4</v>
      </c>
      <c r="L252" s="100"/>
    </row>
    <row r="253" spans="1:12" s="44" customFormat="1" ht="18.75" customHeight="1">
      <c r="A253" s="77" t="s">
        <v>670</v>
      </c>
      <c r="B253" s="62">
        <v>75.15</v>
      </c>
      <c r="C253" s="64"/>
      <c r="D253" s="64">
        <v>75.15</v>
      </c>
      <c r="E253" s="64"/>
      <c r="F253" s="64">
        <v>75.15</v>
      </c>
      <c r="G253" s="64">
        <v>52.61</v>
      </c>
      <c r="H253" s="64"/>
      <c r="I253" s="64">
        <v>22.54</v>
      </c>
      <c r="J253" s="64"/>
      <c r="K253" s="94">
        <v>22.54</v>
      </c>
      <c r="L253" s="114"/>
    </row>
    <row r="254" spans="1:12" s="44" customFormat="1" ht="36" customHeight="1">
      <c r="A254" s="91" t="s">
        <v>671</v>
      </c>
      <c r="B254" s="62">
        <v>80.58</v>
      </c>
      <c r="C254" s="64">
        <v>16.1</v>
      </c>
      <c r="D254" s="64">
        <f>B254-C254</f>
        <v>64.47999999999999</v>
      </c>
      <c r="E254" s="64"/>
      <c r="F254" s="64">
        <v>64.48</v>
      </c>
      <c r="G254" s="64">
        <v>64.48</v>
      </c>
      <c r="H254" s="64"/>
      <c r="I254" s="64"/>
      <c r="J254" s="64"/>
      <c r="K254" s="96"/>
      <c r="L254" s="100"/>
    </row>
    <row r="255" spans="1:12" s="44" customFormat="1" ht="18.75" customHeight="1">
      <c r="A255" s="77" t="s">
        <v>672</v>
      </c>
      <c r="B255" s="62">
        <v>300</v>
      </c>
      <c r="C255" s="64"/>
      <c r="D255" s="64">
        <v>300</v>
      </c>
      <c r="E255" s="64"/>
      <c r="F255" s="64">
        <v>300</v>
      </c>
      <c r="G255" s="64">
        <v>230</v>
      </c>
      <c r="H255" s="64"/>
      <c r="I255" s="64">
        <v>70</v>
      </c>
      <c r="J255" s="64"/>
      <c r="K255" s="94">
        <v>70</v>
      </c>
      <c r="L255" s="73"/>
    </row>
    <row r="256" spans="1:12" s="44" customFormat="1" ht="18.75" customHeight="1">
      <c r="A256" s="61" t="s">
        <v>673</v>
      </c>
      <c r="B256" s="62">
        <f>B257+B258+B259</f>
        <v>36</v>
      </c>
      <c r="C256" s="62">
        <f aca="true" t="shared" si="52" ref="C256:K256">C257+C258+C259</f>
        <v>0</v>
      </c>
      <c r="D256" s="62">
        <f t="shared" si="52"/>
        <v>36</v>
      </c>
      <c r="E256" s="62">
        <f t="shared" si="52"/>
        <v>0</v>
      </c>
      <c r="F256" s="62">
        <f t="shared" si="52"/>
        <v>36</v>
      </c>
      <c r="G256" s="62">
        <f t="shared" si="52"/>
        <v>7</v>
      </c>
      <c r="H256" s="62">
        <f t="shared" si="52"/>
        <v>0</v>
      </c>
      <c r="I256" s="62">
        <f t="shared" si="52"/>
        <v>0</v>
      </c>
      <c r="J256" s="62">
        <f t="shared" si="52"/>
        <v>29</v>
      </c>
      <c r="K256" s="93">
        <f t="shared" si="52"/>
        <v>29</v>
      </c>
      <c r="L256" s="100"/>
    </row>
    <row r="257" spans="1:12" s="44" customFormat="1" ht="18.75" customHeight="1">
      <c r="A257" s="63" t="s">
        <v>674</v>
      </c>
      <c r="B257" s="62">
        <v>27</v>
      </c>
      <c r="C257" s="64"/>
      <c r="D257" s="64">
        <v>27</v>
      </c>
      <c r="E257" s="64"/>
      <c r="F257" s="64">
        <v>27</v>
      </c>
      <c r="G257" s="64"/>
      <c r="H257" s="64"/>
      <c r="I257" s="64"/>
      <c r="J257" s="64">
        <v>27</v>
      </c>
      <c r="K257" s="94">
        <v>27</v>
      </c>
      <c r="L257" s="100"/>
    </row>
    <row r="258" spans="1:12" s="44" customFormat="1" ht="18.75" customHeight="1">
      <c r="A258" s="63" t="s">
        <v>675</v>
      </c>
      <c r="B258" s="62">
        <v>7</v>
      </c>
      <c r="C258" s="64"/>
      <c r="D258" s="64">
        <v>7</v>
      </c>
      <c r="E258" s="64"/>
      <c r="F258" s="64">
        <v>7</v>
      </c>
      <c r="G258" s="64">
        <v>7</v>
      </c>
      <c r="H258" s="64"/>
      <c r="I258" s="64"/>
      <c r="J258" s="64"/>
      <c r="K258" s="94"/>
      <c r="L258" s="100"/>
    </row>
    <row r="259" spans="1:12" s="44" customFormat="1" ht="18.75" customHeight="1">
      <c r="A259" s="63" t="s">
        <v>676</v>
      </c>
      <c r="B259" s="62">
        <v>2</v>
      </c>
      <c r="C259" s="64"/>
      <c r="D259" s="64">
        <v>2</v>
      </c>
      <c r="E259" s="64"/>
      <c r="F259" s="64">
        <v>2</v>
      </c>
      <c r="G259" s="64"/>
      <c r="H259" s="64"/>
      <c r="I259" s="64"/>
      <c r="J259" s="64">
        <v>2</v>
      </c>
      <c r="K259" s="94">
        <v>2</v>
      </c>
      <c r="L259" s="100"/>
    </row>
    <row r="260" spans="1:12" s="43" customFormat="1" ht="18.75" customHeight="1">
      <c r="A260" s="115" t="s">
        <v>677</v>
      </c>
      <c r="B260" s="60">
        <f>B261+B262+B263+B268+B269+B270+B271+B274+B272+B267+B273</f>
        <v>7606</v>
      </c>
      <c r="C260" s="60">
        <f aca="true" t="shared" si="53" ref="C260:K260">C261+C262+C263+C268+C269+C270+C271+C274+C272+C267+C273</f>
        <v>2591.5</v>
      </c>
      <c r="D260" s="60">
        <f t="shared" si="53"/>
        <v>4479.009999999999</v>
      </c>
      <c r="E260" s="60">
        <f t="shared" si="53"/>
        <v>0</v>
      </c>
      <c r="F260" s="60">
        <f t="shared" si="53"/>
        <v>4479.009999999999</v>
      </c>
      <c r="G260" s="60">
        <f t="shared" si="53"/>
        <v>3507.289999999999</v>
      </c>
      <c r="H260" s="60">
        <f t="shared" si="53"/>
        <v>0</v>
      </c>
      <c r="I260" s="60">
        <f t="shared" si="53"/>
        <v>971.7199999999999</v>
      </c>
      <c r="J260" s="60">
        <f t="shared" si="53"/>
        <v>0</v>
      </c>
      <c r="K260" s="60">
        <f t="shared" si="53"/>
        <v>971.7199999999999</v>
      </c>
      <c r="L260" s="99"/>
    </row>
    <row r="261" spans="1:12" s="44" customFormat="1" ht="18.75" customHeight="1">
      <c r="A261" s="77" t="s">
        <v>678</v>
      </c>
      <c r="B261" s="62">
        <v>2</v>
      </c>
      <c r="C261" s="64"/>
      <c r="D261" s="64">
        <v>2</v>
      </c>
      <c r="E261" s="64"/>
      <c r="F261" s="64">
        <v>2</v>
      </c>
      <c r="G261" s="64">
        <v>2</v>
      </c>
      <c r="H261" s="64"/>
      <c r="I261" s="64"/>
      <c r="J261" s="64"/>
      <c r="K261" s="94"/>
      <c r="L261" s="100"/>
    </row>
    <row r="262" spans="1:12" s="44" customFormat="1" ht="18.75" customHeight="1">
      <c r="A262" s="77" t="s">
        <v>679</v>
      </c>
      <c r="B262" s="62">
        <v>32.45</v>
      </c>
      <c r="C262" s="64">
        <v>10</v>
      </c>
      <c r="D262" s="64">
        <v>22.45</v>
      </c>
      <c r="E262" s="64"/>
      <c r="F262" s="64">
        <v>22.45</v>
      </c>
      <c r="G262" s="64">
        <v>17</v>
      </c>
      <c r="H262" s="64"/>
      <c r="I262" s="64">
        <v>5.45</v>
      </c>
      <c r="J262" s="64"/>
      <c r="K262" s="94">
        <v>5.45</v>
      </c>
      <c r="L262" s="100"/>
    </row>
    <row r="263" spans="1:12" s="44" customFormat="1" ht="18.75" customHeight="1">
      <c r="A263" s="77" t="s">
        <v>680</v>
      </c>
      <c r="B263" s="62">
        <f>B264+B265+B266</f>
        <v>29.14</v>
      </c>
      <c r="C263" s="62">
        <f aca="true" t="shared" si="54" ref="C263:K263">C264+C265+C266</f>
        <v>0</v>
      </c>
      <c r="D263" s="62">
        <f t="shared" si="54"/>
        <v>29.14</v>
      </c>
      <c r="E263" s="62">
        <f t="shared" si="54"/>
        <v>0</v>
      </c>
      <c r="F263" s="62">
        <f t="shared" si="54"/>
        <v>29.14</v>
      </c>
      <c r="G263" s="62">
        <f t="shared" si="54"/>
        <v>29.14</v>
      </c>
      <c r="H263" s="62">
        <f t="shared" si="54"/>
        <v>0</v>
      </c>
      <c r="I263" s="62">
        <f t="shared" si="54"/>
        <v>0</v>
      </c>
      <c r="J263" s="62">
        <f t="shared" si="54"/>
        <v>0</v>
      </c>
      <c r="K263" s="93">
        <f t="shared" si="54"/>
        <v>0</v>
      </c>
      <c r="L263" s="100"/>
    </row>
    <row r="264" spans="1:12" s="44" customFormat="1" ht="18.75" customHeight="1">
      <c r="A264" s="77" t="s">
        <v>681</v>
      </c>
      <c r="B264" s="62">
        <v>2.14</v>
      </c>
      <c r="C264" s="64"/>
      <c r="D264" s="62">
        <v>2.14</v>
      </c>
      <c r="E264" s="64"/>
      <c r="F264" s="62">
        <v>2.14</v>
      </c>
      <c r="G264" s="62">
        <v>2.14</v>
      </c>
      <c r="H264" s="64"/>
      <c r="I264" s="62"/>
      <c r="J264" s="64"/>
      <c r="K264" s="93"/>
      <c r="L264" s="100"/>
    </row>
    <row r="265" spans="1:12" s="44" customFormat="1" ht="18.75" customHeight="1">
      <c r="A265" s="77" t="s">
        <v>682</v>
      </c>
      <c r="B265" s="62">
        <v>15</v>
      </c>
      <c r="C265" s="64"/>
      <c r="D265" s="62">
        <v>15</v>
      </c>
      <c r="E265" s="64"/>
      <c r="F265" s="62">
        <v>15</v>
      </c>
      <c r="G265" s="62">
        <v>15</v>
      </c>
      <c r="H265" s="64"/>
      <c r="I265" s="62"/>
      <c r="J265" s="64"/>
      <c r="K265" s="93"/>
      <c r="L265" s="100"/>
    </row>
    <row r="266" spans="1:12" s="44" customFormat="1" ht="18.75" customHeight="1">
      <c r="A266" s="77" t="s">
        <v>683</v>
      </c>
      <c r="B266" s="62">
        <v>12</v>
      </c>
      <c r="C266" s="64"/>
      <c r="D266" s="62">
        <v>12</v>
      </c>
      <c r="E266" s="64"/>
      <c r="F266" s="62">
        <v>12</v>
      </c>
      <c r="G266" s="62">
        <v>12</v>
      </c>
      <c r="H266" s="64"/>
      <c r="I266" s="62"/>
      <c r="J266" s="64"/>
      <c r="K266" s="93"/>
      <c r="L266" s="100"/>
    </row>
    <row r="267" spans="1:12" s="44" customFormat="1" ht="18.75" customHeight="1">
      <c r="A267" s="77" t="s">
        <v>684</v>
      </c>
      <c r="B267" s="62">
        <v>25</v>
      </c>
      <c r="C267" s="64"/>
      <c r="D267" s="62">
        <v>25</v>
      </c>
      <c r="E267" s="64"/>
      <c r="F267" s="62">
        <v>25</v>
      </c>
      <c r="G267" s="62">
        <v>20</v>
      </c>
      <c r="H267" s="64"/>
      <c r="I267" s="62">
        <v>5</v>
      </c>
      <c r="J267" s="64"/>
      <c r="K267" s="93">
        <v>5</v>
      </c>
      <c r="L267" s="100"/>
    </row>
    <row r="268" spans="1:12" s="44" customFormat="1" ht="18.75" customHeight="1">
      <c r="A268" s="77" t="s">
        <v>685</v>
      </c>
      <c r="B268" s="62">
        <v>117.13</v>
      </c>
      <c r="C268" s="64"/>
      <c r="D268" s="62">
        <v>117.13</v>
      </c>
      <c r="E268" s="64"/>
      <c r="F268" s="62">
        <v>117.13</v>
      </c>
      <c r="G268" s="64"/>
      <c r="H268" s="64"/>
      <c r="I268" s="62">
        <v>117.13</v>
      </c>
      <c r="J268" s="64"/>
      <c r="K268" s="93">
        <v>117.13</v>
      </c>
      <c r="L268" s="100"/>
    </row>
    <row r="269" spans="1:12" s="44" customFormat="1" ht="18.75" customHeight="1">
      <c r="A269" s="77" t="s">
        <v>686</v>
      </c>
      <c r="B269" s="62">
        <v>30.5</v>
      </c>
      <c r="C269" s="64">
        <v>22</v>
      </c>
      <c r="D269" s="62">
        <v>8.5</v>
      </c>
      <c r="E269" s="64"/>
      <c r="F269" s="62">
        <v>8.5</v>
      </c>
      <c r="G269" s="64"/>
      <c r="H269" s="64"/>
      <c r="I269" s="62">
        <v>8.5</v>
      </c>
      <c r="J269" s="64"/>
      <c r="K269" s="93">
        <v>8.5</v>
      </c>
      <c r="L269" s="100"/>
    </row>
    <row r="270" spans="1:12" s="44" customFormat="1" ht="18.75" customHeight="1">
      <c r="A270" s="77" t="s">
        <v>687</v>
      </c>
      <c r="B270" s="62">
        <v>25.85</v>
      </c>
      <c r="C270" s="64"/>
      <c r="D270" s="62">
        <v>25.85</v>
      </c>
      <c r="E270" s="64"/>
      <c r="F270" s="62">
        <v>25.85</v>
      </c>
      <c r="G270" s="64"/>
      <c r="H270" s="64"/>
      <c r="I270" s="62">
        <v>25.85</v>
      </c>
      <c r="J270" s="64"/>
      <c r="K270" s="93">
        <v>25.85</v>
      </c>
      <c r="L270" s="100"/>
    </row>
    <row r="271" spans="1:12" s="44" customFormat="1" ht="18.75" customHeight="1">
      <c r="A271" s="77" t="s">
        <v>688</v>
      </c>
      <c r="B271" s="62">
        <v>16.71</v>
      </c>
      <c r="C271" s="64"/>
      <c r="D271" s="62">
        <v>16.71</v>
      </c>
      <c r="E271" s="64"/>
      <c r="F271" s="62">
        <v>16.71</v>
      </c>
      <c r="G271" s="64"/>
      <c r="H271" s="64"/>
      <c r="I271" s="62">
        <v>16.71</v>
      </c>
      <c r="J271" s="64"/>
      <c r="K271" s="93">
        <v>16.71</v>
      </c>
      <c r="L271" s="100"/>
    </row>
    <row r="272" spans="1:12" s="44" customFormat="1" ht="18.75" customHeight="1">
      <c r="A272" s="77" t="s">
        <v>689</v>
      </c>
      <c r="B272" s="62">
        <v>18.05</v>
      </c>
      <c r="C272" s="64">
        <v>3.6</v>
      </c>
      <c r="D272" s="62">
        <v>14.45</v>
      </c>
      <c r="E272" s="64"/>
      <c r="F272" s="62">
        <v>14.45</v>
      </c>
      <c r="G272" s="64"/>
      <c r="H272" s="64"/>
      <c r="I272" s="62">
        <v>14.45</v>
      </c>
      <c r="J272" s="64"/>
      <c r="K272" s="93">
        <v>14.45</v>
      </c>
      <c r="L272" s="100"/>
    </row>
    <row r="273" spans="1:12" s="44" customFormat="1" ht="18.75" customHeight="1">
      <c r="A273" s="77" t="s">
        <v>690</v>
      </c>
      <c r="B273" s="62">
        <v>200</v>
      </c>
      <c r="C273" s="64"/>
      <c r="D273" s="62">
        <v>200</v>
      </c>
      <c r="E273" s="64"/>
      <c r="F273" s="62">
        <v>200</v>
      </c>
      <c r="G273" s="64"/>
      <c r="H273" s="64"/>
      <c r="I273" s="62">
        <v>200</v>
      </c>
      <c r="J273" s="64"/>
      <c r="K273" s="93">
        <v>200</v>
      </c>
      <c r="L273" s="100"/>
    </row>
    <row r="274" spans="1:12" s="43" customFormat="1" ht="18.75" customHeight="1">
      <c r="A274" s="116" t="s">
        <v>691</v>
      </c>
      <c r="B274" s="60">
        <f>SUM(B275:B304)</f>
        <v>7109.17</v>
      </c>
      <c r="C274" s="60">
        <f aca="true" t="shared" si="55" ref="C274:K274">SUM(C275:C304)</f>
        <v>2555.9</v>
      </c>
      <c r="D274" s="60">
        <f t="shared" si="55"/>
        <v>4017.7799999999997</v>
      </c>
      <c r="E274" s="60">
        <f t="shared" si="55"/>
        <v>0</v>
      </c>
      <c r="F274" s="60">
        <f t="shared" si="55"/>
        <v>4017.7799999999997</v>
      </c>
      <c r="G274" s="60">
        <f t="shared" si="55"/>
        <v>3439.149999999999</v>
      </c>
      <c r="H274" s="60">
        <f t="shared" si="55"/>
        <v>0</v>
      </c>
      <c r="I274" s="60">
        <f t="shared" si="55"/>
        <v>578.6299999999999</v>
      </c>
      <c r="J274" s="60">
        <f t="shared" si="55"/>
        <v>0</v>
      </c>
      <c r="K274" s="98">
        <f t="shared" si="55"/>
        <v>578.6299999999999</v>
      </c>
      <c r="L274" s="85" t="s">
        <v>692</v>
      </c>
    </row>
    <row r="275" spans="1:12" s="43" customFormat="1" ht="29.25" customHeight="1">
      <c r="A275" s="117" t="s">
        <v>693</v>
      </c>
      <c r="B275" s="60">
        <v>228.05</v>
      </c>
      <c r="C275" s="83">
        <v>66.6</v>
      </c>
      <c r="D275" s="83">
        <v>145.3</v>
      </c>
      <c r="E275" s="83"/>
      <c r="F275" s="83">
        <v>145.3</v>
      </c>
      <c r="G275" s="83">
        <v>130.77</v>
      </c>
      <c r="H275" s="83"/>
      <c r="I275" s="83">
        <f>F275-G275</f>
        <v>14.530000000000001</v>
      </c>
      <c r="J275" s="83"/>
      <c r="K275" s="120">
        <f>SUM(H275:J275)</f>
        <v>14.530000000000001</v>
      </c>
      <c r="L275" s="99"/>
    </row>
    <row r="276" spans="1:12" s="43" customFormat="1" ht="28.5" customHeight="1">
      <c r="A276" s="117" t="s">
        <v>694</v>
      </c>
      <c r="B276" s="60">
        <v>69.04</v>
      </c>
      <c r="C276" s="83">
        <v>20.71</v>
      </c>
      <c r="D276" s="83">
        <v>43.5</v>
      </c>
      <c r="E276" s="83"/>
      <c r="F276" s="83">
        <v>43.5</v>
      </c>
      <c r="G276" s="83">
        <v>39.15</v>
      </c>
      <c r="H276" s="83"/>
      <c r="I276" s="83">
        <v>4.35</v>
      </c>
      <c r="J276" s="83"/>
      <c r="K276" s="120">
        <f aca="true" t="shared" si="56" ref="K276:K282">SUM(H276:J276)</f>
        <v>4.35</v>
      </c>
      <c r="L276" s="99"/>
    </row>
    <row r="277" spans="1:12" s="43" customFormat="1" ht="27.75" customHeight="1">
      <c r="A277" s="117" t="s">
        <v>695</v>
      </c>
      <c r="B277" s="60">
        <v>83.58</v>
      </c>
      <c r="C277" s="83">
        <v>25.02</v>
      </c>
      <c r="D277" s="83">
        <v>52.8</v>
      </c>
      <c r="E277" s="83"/>
      <c r="F277" s="83">
        <v>52.8</v>
      </c>
      <c r="G277" s="83">
        <v>47.43</v>
      </c>
      <c r="H277" s="83"/>
      <c r="I277" s="83">
        <f>F277-G277</f>
        <v>5.369999999999997</v>
      </c>
      <c r="J277" s="83"/>
      <c r="K277" s="120">
        <f t="shared" si="56"/>
        <v>5.369999999999997</v>
      </c>
      <c r="L277" s="99"/>
    </row>
    <row r="278" spans="1:12" s="43" customFormat="1" ht="28.5" customHeight="1">
      <c r="A278" s="117" t="s">
        <v>696</v>
      </c>
      <c r="B278" s="60">
        <v>244.84</v>
      </c>
      <c r="C278" s="83">
        <v>73.3</v>
      </c>
      <c r="D278" s="83">
        <v>154.39</v>
      </c>
      <c r="E278" s="83"/>
      <c r="F278" s="83">
        <v>154.39</v>
      </c>
      <c r="G278" s="83">
        <v>138.95</v>
      </c>
      <c r="H278" s="83"/>
      <c r="I278" s="83">
        <f>F278-G278</f>
        <v>15.439999999999998</v>
      </c>
      <c r="J278" s="83"/>
      <c r="K278" s="120">
        <f t="shared" si="56"/>
        <v>15.439999999999998</v>
      </c>
      <c r="L278" s="99"/>
    </row>
    <row r="279" spans="1:12" s="44" customFormat="1" ht="18.75" customHeight="1">
      <c r="A279" s="77" t="s">
        <v>697</v>
      </c>
      <c r="B279" s="62">
        <v>288</v>
      </c>
      <c r="C279" s="64">
        <v>273.6</v>
      </c>
      <c r="D279" s="64">
        <v>14.4</v>
      </c>
      <c r="E279" s="64"/>
      <c r="F279" s="64">
        <v>14.4</v>
      </c>
      <c r="G279" s="64"/>
      <c r="H279" s="64"/>
      <c r="I279" s="64">
        <v>14.4</v>
      </c>
      <c r="J279" s="64"/>
      <c r="K279" s="113">
        <f t="shared" si="56"/>
        <v>14.4</v>
      </c>
      <c r="L279" s="100"/>
    </row>
    <row r="280" spans="1:12" s="43" customFormat="1" ht="27.75" customHeight="1">
      <c r="A280" s="117" t="s">
        <v>698</v>
      </c>
      <c r="B280" s="83">
        <v>630.38</v>
      </c>
      <c r="C280" s="83">
        <v>186</v>
      </c>
      <c r="D280" s="83">
        <v>399.94</v>
      </c>
      <c r="E280" s="83"/>
      <c r="F280" s="83">
        <v>399.94</v>
      </c>
      <c r="G280" s="83">
        <v>359.95</v>
      </c>
      <c r="H280" s="83"/>
      <c r="I280" s="83">
        <v>39.99</v>
      </c>
      <c r="J280" s="83"/>
      <c r="K280" s="120">
        <v>39.99</v>
      </c>
      <c r="L280" s="85"/>
    </row>
    <row r="281" spans="1:12" s="43" customFormat="1" ht="27.75" customHeight="1">
      <c r="A281" s="117" t="s">
        <v>699</v>
      </c>
      <c r="B281" s="83">
        <v>449.63</v>
      </c>
      <c r="C281" s="83">
        <v>129.93</v>
      </c>
      <c r="D281" s="83">
        <v>287.73</v>
      </c>
      <c r="E281" s="83"/>
      <c r="F281" s="83">
        <f>D281-E281</f>
        <v>287.73</v>
      </c>
      <c r="G281" s="83">
        <v>258.96</v>
      </c>
      <c r="H281" s="83"/>
      <c r="I281" s="83">
        <v>28.77</v>
      </c>
      <c r="J281" s="83"/>
      <c r="K281" s="120">
        <f t="shared" si="56"/>
        <v>28.77</v>
      </c>
      <c r="L281" s="85"/>
    </row>
    <row r="282" spans="1:12" s="43" customFormat="1" ht="27.75" customHeight="1">
      <c r="A282" s="117" t="s">
        <v>700</v>
      </c>
      <c r="B282" s="83">
        <v>60.19</v>
      </c>
      <c r="C282" s="83">
        <v>18.02</v>
      </c>
      <c r="D282" s="83">
        <v>37.96</v>
      </c>
      <c r="E282" s="83"/>
      <c r="F282" s="83">
        <v>37.96</v>
      </c>
      <c r="G282" s="83">
        <v>34.16</v>
      </c>
      <c r="H282" s="83"/>
      <c r="I282" s="83">
        <v>3.8</v>
      </c>
      <c r="J282" s="83"/>
      <c r="K282" s="120">
        <f t="shared" si="56"/>
        <v>3.8</v>
      </c>
      <c r="L282" s="85"/>
    </row>
    <row r="283" spans="1:12" s="44" customFormat="1" ht="27.75" customHeight="1">
      <c r="A283" s="91" t="s">
        <v>701</v>
      </c>
      <c r="B283" s="64">
        <v>67.59</v>
      </c>
      <c r="C283" s="64">
        <v>23.66</v>
      </c>
      <c r="D283" s="64">
        <v>43.93</v>
      </c>
      <c r="E283" s="64"/>
      <c r="F283" s="64">
        <v>43.93</v>
      </c>
      <c r="G283" s="64"/>
      <c r="H283" s="64"/>
      <c r="I283" s="64">
        <v>43.93</v>
      </c>
      <c r="J283" s="64"/>
      <c r="K283" s="113">
        <v>43.93</v>
      </c>
      <c r="L283" s="73"/>
    </row>
    <row r="284" spans="1:12" s="43" customFormat="1" ht="27.75" customHeight="1">
      <c r="A284" s="117" t="s">
        <v>702</v>
      </c>
      <c r="B284" s="83">
        <v>415.9</v>
      </c>
      <c r="C284" s="83">
        <v>163</v>
      </c>
      <c r="D284" s="83">
        <v>227.61</v>
      </c>
      <c r="E284" s="83"/>
      <c r="F284" s="83">
        <v>227.61</v>
      </c>
      <c r="G284" s="83">
        <v>204.85</v>
      </c>
      <c r="H284" s="83"/>
      <c r="I284" s="83">
        <v>22.76</v>
      </c>
      <c r="J284" s="83"/>
      <c r="K284" s="120">
        <v>22.76</v>
      </c>
      <c r="L284" s="85"/>
    </row>
    <row r="285" spans="1:12" s="44" customFormat="1" ht="27.75" customHeight="1">
      <c r="A285" s="91" t="s">
        <v>703</v>
      </c>
      <c r="B285" s="64">
        <v>141.43</v>
      </c>
      <c r="C285" s="64"/>
      <c r="D285" s="64">
        <v>141.43</v>
      </c>
      <c r="E285" s="64"/>
      <c r="F285" s="64">
        <v>141.43</v>
      </c>
      <c r="G285" s="64"/>
      <c r="H285" s="64"/>
      <c r="I285" s="64">
        <v>141.43</v>
      </c>
      <c r="J285" s="64"/>
      <c r="K285" s="113">
        <v>141.43</v>
      </c>
      <c r="L285" s="73"/>
    </row>
    <row r="286" spans="1:12" s="43" customFormat="1" ht="27.75" customHeight="1">
      <c r="A286" s="117" t="s">
        <v>704</v>
      </c>
      <c r="B286" s="83">
        <v>170.51</v>
      </c>
      <c r="C286" s="83">
        <v>68.1</v>
      </c>
      <c r="D286" s="83">
        <v>92.17</v>
      </c>
      <c r="E286" s="83"/>
      <c r="F286" s="83">
        <v>92.17</v>
      </c>
      <c r="G286" s="83">
        <v>85.95</v>
      </c>
      <c r="H286" s="83"/>
      <c r="I286" s="83">
        <v>6.22</v>
      </c>
      <c r="J286" s="83"/>
      <c r="K286" s="120">
        <v>6.22</v>
      </c>
      <c r="L286" s="85"/>
    </row>
    <row r="287" spans="1:12" s="43" customFormat="1" ht="27.75" customHeight="1">
      <c r="A287" s="117" t="s">
        <v>705</v>
      </c>
      <c r="B287" s="83">
        <v>168.13</v>
      </c>
      <c r="C287" s="83">
        <v>67.2</v>
      </c>
      <c r="D287" s="83">
        <v>90.84</v>
      </c>
      <c r="E287" s="83"/>
      <c r="F287" s="83">
        <v>90.84</v>
      </c>
      <c r="G287" s="83">
        <v>81.75</v>
      </c>
      <c r="H287" s="83"/>
      <c r="I287" s="83">
        <v>9.09</v>
      </c>
      <c r="J287" s="83"/>
      <c r="K287" s="120">
        <v>9.09</v>
      </c>
      <c r="L287" s="85"/>
    </row>
    <row r="288" spans="1:12" s="43" customFormat="1" ht="27.75" customHeight="1">
      <c r="A288" s="117" t="s">
        <v>706</v>
      </c>
      <c r="B288" s="83">
        <v>114.24</v>
      </c>
      <c r="C288" s="83">
        <v>45.6</v>
      </c>
      <c r="D288" s="83">
        <v>61.78</v>
      </c>
      <c r="E288" s="83"/>
      <c r="F288" s="83">
        <v>61.78</v>
      </c>
      <c r="G288" s="83">
        <v>55.6</v>
      </c>
      <c r="H288" s="83"/>
      <c r="I288" s="83">
        <v>6.18</v>
      </c>
      <c r="J288" s="83"/>
      <c r="K288" s="120">
        <v>6.18</v>
      </c>
      <c r="L288" s="85"/>
    </row>
    <row r="289" spans="1:12" s="43" customFormat="1" ht="27.75" customHeight="1">
      <c r="A289" s="117" t="s">
        <v>707</v>
      </c>
      <c r="B289" s="83">
        <v>108.68</v>
      </c>
      <c r="C289" s="83">
        <v>55.4</v>
      </c>
      <c r="D289" s="83">
        <v>47.95</v>
      </c>
      <c r="E289" s="83"/>
      <c r="F289" s="83">
        <v>47.95</v>
      </c>
      <c r="G289" s="83">
        <v>43.16</v>
      </c>
      <c r="H289" s="83"/>
      <c r="I289" s="83">
        <v>4.79</v>
      </c>
      <c r="J289" s="83"/>
      <c r="K289" s="120">
        <v>4.79</v>
      </c>
      <c r="L289" s="85"/>
    </row>
    <row r="290" spans="1:12" s="43" customFormat="1" ht="27.75" customHeight="1">
      <c r="A290" s="117" t="s">
        <v>708</v>
      </c>
      <c r="B290" s="83">
        <v>94.72</v>
      </c>
      <c r="C290" s="83">
        <v>46.6</v>
      </c>
      <c r="D290" s="83">
        <v>43.31</v>
      </c>
      <c r="E290" s="83"/>
      <c r="F290" s="83">
        <v>43.31</v>
      </c>
      <c r="G290" s="83">
        <v>38.98</v>
      </c>
      <c r="H290" s="83"/>
      <c r="I290" s="83">
        <v>4.33</v>
      </c>
      <c r="J290" s="83"/>
      <c r="K290" s="120">
        <v>4.33</v>
      </c>
      <c r="L290" s="85"/>
    </row>
    <row r="291" spans="1:12" s="43" customFormat="1" ht="27.75" customHeight="1">
      <c r="A291" s="117" t="s">
        <v>709</v>
      </c>
      <c r="B291" s="83">
        <v>66.73</v>
      </c>
      <c r="C291" s="83">
        <v>13.3</v>
      </c>
      <c r="D291" s="83">
        <v>48.09</v>
      </c>
      <c r="E291" s="83"/>
      <c r="F291" s="83">
        <v>48.09</v>
      </c>
      <c r="G291" s="83">
        <v>43.28</v>
      </c>
      <c r="H291" s="83"/>
      <c r="I291" s="83">
        <v>4.81</v>
      </c>
      <c r="J291" s="83"/>
      <c r="K291" s="120">
        <v>4.81</v>
      </c>
      <c r="L291" s="85"/>
    </row>
    <row r="292" spans="1:12" s="43" customFormat="1" ht="27.75" customHeight="1">
      <c r="A292" s="117" t="s">
        <v>710</v>
      </c>
      <c r="B292" s="83">
        <v>142.44</v>
      </c>
      <c r="C292" s="83">
        <v>56.89</v>
      </c>
      <c r="D292" s="83">
        <v>77</v>
      </c>
      <c r="E292" s="83"/>
      <c r="F292" s="83">
        <v>77</v>
      </c>
      <c r="G292" s="83">
        <v>69.3</v>
      </c>
      <c r="H292" s="83"/>
      <c r="I292" s="83">
        <v>7.7</v>
      </c>
      <c r="J292" s="83"/>
      <c r="K292" s="120">
        <v>7.7</v>
      </c>
      <c r="L292" s="85"/>
    </row>
    <row r="293" spans="1:12" s="43" customFormat="1" ht="27.75" customHeight="1">
      <c r="A293" s="117" t="s">
        <v>711</v>
      </c>
      <c r="B293" s="83">
        <v>531.34</v>
      </c>
      <c r="C293" s="83">
        <v>212.53</v>
      </c>
      <c r="D293" s="83">
        <v>286.92</v>
      </c>
      <c r="E293" s="83"/>
      <c r="F293" s="83">
        <v>286.92</v>
      </c>
      <c r="G293" s="83">
        <v>258.23</v>
      </c>
      <c r="H293" s="83"/>
      <c r="I293" s="83">
        <v>28.69</v>
      </c>
      <c r="J293" s="83"/>
      <c r="K293" s="120">
        <v>28.69</v>
      </c>
      <c r="L293" s="85"/>
    </row>
    <row r="294" spans="1:12" s="43" customFormat="1" ht="27.75" customHeight="1">
      <c r="A294" s="117" t="s">
        <v>712</v>
      </c>
      <c r="B294" s="83">
        <v>376.48</v>
      </c>
      <c r="C294" s="83">
        <v>150.6</v>
      </c>
      <c r="D294" s="83">
        <v>203.3</v>
      </c>
      <c r="E294" s="83"/>
      <c r="F294" s="83">
        <v>203.3</v>
      </c>
      <c r="G294" s="83">
        <v>182.97</v>
      </c>
      <c r="H294" s="83"/>
      <c r="I294" s="83">
        <v>20.33</v>
      </c>
      <c r="J294" s="83"/>
      <c r="K294" s="120">
        <v>20.33</v>
      </c>
      <c r="L294" s="85"/>
    </row>
    <row r="295" spans="1:12" s="43" customFormat="1" ht="27.75" customHeight="1">
      <c r="A295" s="117" t="s">
        <v>713</v>
      </c>
      <c r="B295" s="83">
        <v>329.59</v>
      </c>
      <c r="C295" s="83">
        <v>98.91</v>
      </c>
      <c r="D295" s="83">
        <v>207.61</v>
      </c>
      <c r="E295" s="83"/>
      <c r="F295" s="83">
        <v>207.61</v>
      </c>
      <c r="G295" s="83">
        <v>186.85</v>
      </c>
      <c r="H295" s="83"/>
      <c r="I295" s="83">
        <v>20.76</v>
      </c>
      <c r="J295" s="83"/>
      <c r="K295" s="120">
        <v>20.76</v>
      </c>
      <c r="L295" s="85"/>
    </row>
    <row r="296" spans="1:12" s="43" customFormat="1" ht="27.75" customHeight="1">
      <c r="A296" s="117" t="s">
        <v>714</v>
      </c>
      <c r="B296" s="83">
        <v>102.57</v>
      </c>
      <c r="C296" s="83">
        <v>35.51</v>
      </c>
      <c r="D296" s="83">
        <v>60.35</v>
      </c>
      <c r="E296" s="83"/>
      <c r="F296" s="83">
        <v>60.35</v>
      </c>
      <c r="G296" s="83">
        <v>54.31</v>
      </c>
      <c r="H296" s="83"/>
      <c r="I296" s="83">
        <v>6.04</v>
      </c>
      <c r="J296" s="83"/>
      <c r="K296" s="120">
        <v>6.04</v>
      </c>
      <c r="L296" s="85"/>
    </row>
    <row r="297" spans="1:12" s="43" customFormat="1" ht="27.75" customHeight="1">
      <c r="A297" s="117" t="s">
        <v>715</v>
      </c>
      <c r="B297" s="83">
        <v>74.7</v>
      </c>
      <c r="C297" s="83">
        <v>28</v>
      </c>
      <c r="D297" s="83">
        <v>42.03</v>
      </c>
      <c r="E297" s="83"/>
      <c r="F297" s="83">
        <v>42.03</v>
      </c>
      <c r="G297" s="83">
        <v>37.83</v>
      </c>
      <c r="H297" s="83"/>
      <c r="I297" s="83">
        <v>4.2</v>
      </c>
      <c r="J297" s="83"/>
      <c r="K297" s="120">
        <v>4.2</v>
      </c>
      <c r="L297" s="85"/>
    </row>
    <row r="298" spans="1:12" s="43" customFormat="1" ht="27.75" customHeight="1">
      <c r="A298" s="117" t="s">
        <v>716</v>
      </c>
      <c r="B298" s="83">
        <v>344.55</v>
      </c>
      <c r="C298" s="83">
        <v>137.8</v>
      </c>
      <c r="D298" s="83">
        <v>186.07</v>
      </c>
      <c r="E298" s="83"/>
      <c r="F298" s="83">
        <v>186.07</v>
      </c>
      <c r="G298" s="83">
        <v>167.47</v>
      </c>
      <c r="H298" s="83"/>
      <c r="I298" s="83">
        <v>18.6</v>
      </c>
      <c r="J298" s="83"/>
      <c r="K298" s="120">
        <v>18.6</v>
      </c>
      <c r="L298" s="85"/>
    </row>
    <row r="299" spans="1:12" s="43" customFormat="1" ht="27.75" customHeight="1">
      <c r="A299" s="117" t="s">
        <v>717</v>
      </c>
      <c r="B299" s="83">
        <v>701.34</v>
      </c>
      <c r="C299" s="83">
        <v>260.27</v>
      </c>
      <c r="D299" s="83">
        <v>396.93</v>
      </c>
      <c r="E299" s="83"/>
      <c r="F299" s="83">
        <v>396.93</v>
      </c>
      <c r="G299" s="83">
        <v>357.24</v>
      </c>
      <c r="H299" s="83"/>
      <c r="I299" s="83">
        <v>39.69</v>
      </c>
      <c r="J299" s="83"/>
      <c r="K299" s="120">
        <v>39.69</v>
      </c>
      <c r="L299" s="85"/>
    </row>
    <row r="300" spans="1:12" s="43" customFormat="1" ht="27.75" customHeight="1">
      <c r="A300" s="117" t="s">
        <v>718</v>
      </c>
      <c r="B300" s="83">
        <v>70</v>
      </c>
      <c r="C300" s="83">
        <v>35</v>
      </c>
      <c r="D300" s="83">
        <v>31.5</v>
      </c>
      <c r="E300" s="83"/>
      <c r="F300" s="83">
        <v>31.5</v>
      </c>
      <c r="G300" s="83">
        <v>28.35</v>
      </c>
      <c r="H300" s="83"/>
      <c r="I300" s="83">
        <v>3.15</v>
      </c>
      <c r="J300" s="83"/>
      <c r="K300" s="120">
        <v>3.15</v>
      </c>
      <c r="L300" s="85"/>
    </row>
    <row r="301" spans="1:12" s="43" customFormat="1" ht="27.75" customHeight="1">
      <c r="A301" s="117" t="s">
        <v>719</v>
      </c>
      <c r="B301" s="83">
        <v>192.8</v>
      </c>
      <c r="C301" s="83"/>
      <c r="D301" s="83">
        <v>64.27</v>
      </c>
      <c r="E301" s="83"/>
      <c r="F301" s="83">
        <v>64.27</v>
      </c>
      <c r="G301" s="83">
        <v>57.84</v>
      </c>
      <c r="H301" s="83"/>
      <c r="I301" s="83">
        <v>6.43</v>
      </c>
      <c r="J301" s="83"/>
      <c r="K301" s="120">
        <v>6.43</v>
      </c>
      <c r="L301" s="85"/>
    </row>
    <row r="302" spans="1:12" s="43" customFormat="1" ht="27.75" customHeight="1">
      <c r="A302" s="117" t="s">
        <v>720</v>
      </c>
      <c r="B302" s="83">
        <v>442.46</v>
      </c>
      <c r="C302" s="83">
        <v>176.98</v>
      </c>
      <c r="D302" s="83">
        <v>238.93</v>
      </c>
      <c r="E302" s="83"/>
      <c r="F302" s="83">
        <v>238.93</v>
      </c>
      <c r="G302" s="83">
        <v>215.04</v>
      </c>
      <c r="H302" s="83"/>
      <c r="I302" s="83">
        <v>23.89</v>
      </c>
      <c r="J302" s="83"/>
      <c r="K302" s="120">
        <v>23.89</v>
      </c>
      <c r="L302" s="85"/>
    </row>
    <row r="303" spans="1:12" s="43" customFormat="1" ht="27.75" customHeight="1">
      <c r="A303" s="117" t="s">
        <v>721</v>
      </c>
      <c r="B303" s="83">
        <v>218.43</v>
      </c>
      <c r="C303" s="83">
        <v>87.37</v>
      </c>
      <c r="D303" s="83">
        <v>117.95</v>
      </c>
      <c r="E303" s="83"/>
      <c r="F303" s="83">
        <v>117.95</v>
      </c>
      <c r="G303" s="83">
        <v>106.16</v>
      </c>
      <c r="H303" s="83"/>
      <c r="I303" s="83">
        <v>11.79</v>
      </c>
      <c r="J303" s="83"/>
      <c r="K303" s="120">
        <v>11.79</v>
      </c>
      <c r="L303" s="85"/>
    </row>
    <row r="304" spans="1:12" s="43" customFormat="1" ht="27.75" customHeight="1">
      <c r="A304" s="117" t="s">
        <v>722</v>
      </c>
      <c r="B304" s="83">
        <v>180.83</v>
      </c>
      <c r="C304" s="83"/>
      <c r="D304" s="83">
        <v>171.79</v>
      </c>
      <c r="E304" s="83"/>
      <c r="F304" s="83">
        <v>171.79</v>
      </c>
      <c r="G304" s="83">
        <v>154.62</v>
      </c>
      <c r="H304" s="83"/>
      <c r="I304" s="83">
        <v>17.17</v>
      </c>
      <c r="J304" s="83"/>
      <c r="K304" s="120">
        <v>17.17</v>
      </c>
      <c r="L304" s="85"/>
    </row>
    <row r="305" spans="1:12" s="44" customFormat="1" ht="18.75" customHeight="1">
      <c r="A305" s="65" t="s">
        <v>723</v>
      </c>
      <c r="B305" s="62">
        <f>SUM(C305:H305)</f>
        <v>0</v>
      </c>
      <c r="C305" s="64"/>
      <c r="D305" s="64"/>
      <c r="E305" s="64"/>
      <c r="F305" s="64"/>
      <c r="G305" s="64"/>
      <c r="H305" s="64"/>
      <c r="I305" s="64"/>
      <c r="J305" s="64"/>
      <c r="K305" s="73"/>
      <c r="L305" s="100"/>
    </row>
    <row r="306" spans="1:12" s="44" customFormat="1" ht="18.75" customHeight="1">
      <c r="A306" s="65" t="s">
        <v>724</v>
      </c>
      <c r="B306" s="62">
        <f>B307+B308+B309</f>
        <v>557.6999999999999</v>
      </c>
      <c r="C306" s="62">
        <f aca="true" t="shared" si="57" ref="C306:K306">C307+C308+C309</f>
        <v>0</v>
      </c>
      <c r="D306" s="62">
        <f t="shared" si="57"/>
        <v>557.6999999999999</v>
      </c>
      <c r="E306" s="62">
        <f t="shared" si="57"/>
        <v>0</v>
      </c>
      <c r="F306" s="62">
        <f t="shared" si="57"/>
        <v>557.6999999999999</v>
      </c>
      <c r="G306" s="62">
        <f t="shared" si="57"/>
        <v>0</v>
      </c>
      <c r="H306" s="62">
        <f t="shared" si="57"/>
        <v>557.6999999999999</v>
      </c>
      <c r="I306" s="62">
        <f t="shared" si="57"/>
        <v>0</v>
      </c>
      <c r="J306" s="62">
        <f t="shared" si="57"/>
        <v>0</v>
      </c>
      <c r="K306" s="93">
        <f t="shared" si="57"/>
        <v>557.6999999999999</v>
      </c>
      <c r="L306" s="100"/>
    </row>
    <row r="307" spans="1:12" s="44" customFormat="1" ht="18.75" customHeight="1">
      <c r="A307" s="77" t="s">
        <v>725</v>
      </c>
      <c r="B307" s="62">
        <v>505.4</v>
      </c>
      <c r="C307" s="64"/>
      <c r="D307" s="64">
        <v>505.4</v>
      </c>
      <c r="E307" s="64"/>
      <c r="F307" s="64">
        <v>505.4</v>
      </c>
      <c r="G307" s="64"/>
      <c r="H307" s="64">
        <v>505.4</v>
      </c>
      <c r="I307" s="64"/>
      <c r="J307" s="64"/>
      <c r="K307" s="113">
        <f>SUM(H307:J307)</f>
        <v>505.4</v>
      </c>
      <c r="L307" s="101"/>
    </row>
    <row r="308" spans="1:12" s="44" customFormat="1" ht="18.75" customHeight="1">
      <c r="A308" s="77" t="s">
        <v>726</v>
      </c>
      <c r="B308" s="62">
        <v>17.5</v>
      </c>
      <c r="C308" s="64"/>
      <c r="D308" s="64">
        <v>17.5</v>
      </c>
      <c r="E308" s="64"/>
      <c r="F308" s="64">
        <v>17.5</v>
      </c>
      <c r="G308" s="64"/>
      <c r="H308" s="64">
        <v>17.5</v>
      </c>
      <c r="I308" s="64"/>
      <c r="J308" s="64"/>
      <c r="K308" s="113">
        <f>SUM(H308:J308)</f>
        <v>17.5</v>
      </c>
      <c r="L308" s="100"/>
    </row>
    <row r="309" spans="1:12" s="44" customFormat="1" ht="18.75" customHeight="1">
      <c r="A309" s="77" t="s">
        <v>727</v>
      </c>
      <c r="B309" s="62">
        <v>34.8</v>
      </c>
      <c r="C309" s="64"/>
      <c r="D309" s="64">
        <v>34.8</v>
      </c>
      <c r="E309" s="64"/>
      <c r="F309" s="64">
        <v>34.8</v>
      </c>
      <c r="G309" s="64"/>
      <c r="H309" s="64">
        <v>34.8</v>
      </c>
      <c r="I309" s="64"/>
      <c r="J309" s="64"/>
      <c r="K309" s="113">
        <v>34.8</v>
      </c>
      <c r="L309" s="101"/>
    </row>
    <row r="310" spans="1:12" s="44" customFormat="1" ht="18.75" customHeight="1">
      <c r="A310" s="65" t="s">
        <v>728</v>
      </c>
      <c r="B310" s="62">
        <f>B311+B312+B313+B314+B315+B316</f>
        <v>1333.12</v>
      </c>
      <c r="C310" s="62">
        <f aca="true" t="shared" si="58" ref="C310:K310">C311+C312+C313+C314+C315+C316</f>
        <v>0</v>
      </c>
      <c r="D310" s="62">
        <f t="shared" si="58"/>
        <v>1333.12</v>
      </c>
      <c r="E310" s="62">
        <f t="shared" si="58"/>
        <v>0</v>
      </c>
      <c r="F310" s="62">
        <f t="shared" si="58"/>
        <v>1333.12</v>
      </c>
      <c r="G310" s="62">
        <f t="shared" si="58"/>
        <v>1261.12</v>
      </c>
      <c r="H310" s="62">
        <f t="shared" si="58"/>
        <v>0</v>
      </c>
      <c r="I310" s="62">
        <f t="shared" si="58"/>
        <v>72</v>
      </c>
      <c r="J310" s="62">
        <f t="shared" si="58"/>
        <v>0</v>
      </c>
      <c r="K310" s="93">
        <f t="shared" si="58"/>
        <v>72</v>
      </c>
      <c r="L310" s="100"/>
    </row>
    <row r="311" spans="1:12" s="44" customFormat="1" ht="18.75" customHeight="1">
      <c r="A311" s="80" t="s">
        <v>729</v>
      </c>
      <c r="B311" s="62">
        <v>663.12</v>
      </c>
      <c r="C311" s="64"/>
      <c r="D311" s="64">
        <v>663.12</v>
      </c>
      <c r="E311" s="64"/>
      <c r="F311" s="64">
        <v>663.12</v>
      </c>
      <c r="G311" s="64">
        <v>663.12</v>
      </c>
      <c r="H311" s="64"/>
      <c r="I311" s="64"/>
      <c r="J311" s="64"/>
      <c r="K311" s="94"/>
      <c r="L311" s="100"/>
    </row>
    <row r="312" spans="1:12" s="44" customFormat="1" ht="18.75" customHeight="1">
      <c r="A312" s="77" t="s">
        <v>730</v>
      </c>
      <c r="B312" s="62">
        <v>85</v>
      </c>
      <c r="C312" s="64"/>
      <c r="D312" s="64">
        <v>85</v>
      </c>
      <c r="E312" s="64"/>
      <c r="F312" s="64">
        <v>85</v>
      </c>
      <c r="G312" s="64">
        <v>68</v>
      </c>
      <c r="H312" s="64"/>
      <c r="I312" s="64">
        <v>17</v>
      </c>
      <c r="J312" s="64"/>
      <c r="K312" s="94">
        <v>17</v>
      </c>
      <c r="L312" s="100"/>
    </row>
    <row r="313" spans="1:12" s="44" customFormat="1" ht="21.75" customHeight="1">
      <c r="A313" s="77" t="s">
        <v>731</v>
      </c>
      <c r="B313" s="62">
        <v>30</v>
      </c>
      <c r="C313" s="64"/>
      <c r="D313" s="64">
        <v>30</v>
      </c>
      <c r="E313" s="64"/>
      <c r="F313" s="64">
        <v>30</v>
      </c>
      <c r="G313" s="64">
        <v>30</v>
      </c>
      <c r="H313" s="64"/>
      <c r="I313" s="64"/>
      <c r="J313" s="64"/>
      <c r="K313" s="94"/>
      <c r="L313" s="73" t="s">
        <v>732</v>
      </c>
    </row>
    <row r="314" spans="1:12" s="44" customFormat="1" ht="23.25" customHeight="1">
      <c r="A314" s="77" t="s">
        <v>733</v>
      </c>
      <c r="B314" s="62">
        <v>5</v>
      </c>
      <c r="C314" s="62"/>
      <c r="D314" s="62">
        <v>5</v>
      </c>
      <c r="E314" s="62"/>
      <c r="F314" s="62">
        <v>5</v>
      </c>
      <c r="G314" s="62"/>
      <c r="H314" s="62"/>
      <c r="I314" s="62">
        <v>5</v>
      </c>
      <c r="J314" s="62"/>
      <c r="K314" s="93">
        <v>5</v>
      </c>
      <c r="L314" s="100"/>
    </row>
    <row r="315" spans="1:12" s="44" customFormat="1" ht="18.75" customHeight="1">
      <c r="A315" s="77" t="s">
        <v>734</v>
      </c>
      <c r="B315" s="62">
        <v>250</v>
      </c>
      <c r="C315" s="62"/>
      <c r="D315" s="62">
        <v>250</v>
      </c>
      <c r="E315" s="62"/>
      <c r="F315" s="62">
        <v>250</v>
      </c>
      <c r="G315" s="62">
        <v>200</v>
      </c>
      <c r="H315" s="62"/>
      <c r="I315" s="62">
        <v>50</v>
      </c>
      <c r="J315" s="62"/>
      <c r="K315" s="93">
        <v>50</v>
      </c>
      <c r="L315" s="100"/>
    </row>
    <row r="316" spans="1:12" s="44" customFormat="1" ht="18.75" customHeight="1">
      <c r="A316" s="77" t="s">
        <v>735</v>
      </c>
      <c r="B316" s="62">
        <v>300</v>
      </c>
      <c r="C316" s="62"/>
      <c r="D316" s="62">
        <v>300</v>
      </c>
      <c r="E316" s="62"/>
      <c r="F316" s="62">
        <v>300</v>
      </c>
      <c r="G316" s="62">
        <v>300</v>
      </c>
      <c r="H316" s="62"/>
      <c r="I316" s="62"/>
      <c r="J316" s="62"/>
      <c r="K316" s="93"/>
      <c r="L316" s="100"/>
    </row>
    <row r="317" spans="1:12" s="43" customFormat="1" ht="18.75" customHeight="1">
      <c r="A317" s="118" t="s">
        <v>101</v>
      </c>
      <c r="B317" s="60">
        <f>B318+B319</f>
        <v>1530.24</v>
      </c>
      <c r="C317" s="60">
        <f aca="true" t="shared" si="59" ref="C317:K317">C318+C319</f>
        <v>0</v>
      </c>
      <c r="D317" s="60">
        <f t="shared" si="59"/>
        <v>1530.24</v>
      </c>
      <c r="E317" s="60">
        <f t="shared" si="59"/>
        <v>0</v>
      </c>
      <c r="F317" s="60">
        <f t="shared" si="59"/>
        <v>1530.24</v>
      </c>
      <c r="G317" s="60">
        <f t="shared" si="59"/>
        <v>770.9</v>
      </c>
      <c r="H317" s="60">
        <f t="shared" si="59"/>
        <v>26.72</v>
      </c>
      <c r="I317" s="60">
        <f t="shared" si="59"/>
        <v>732.62</v>
      </c>
      <c r="J317" s="60">
        <f t="shared" si="59"/>
        <v>0</v>
      </c>
      <c r="K317" s="60">
        <f t="shared" si="59"/>
        <v>759.34</v>
      </c>
      <c r="L317" s="99"/>
    </row>
    <row r="318" spans="1:12" s="44" customFormat="1" ht="18.75" customHeight="1">
      <c r="A318" s="65" t="s">
        <v>736</v>
      </c>
      <c r="B318" s="62">
        <f>SUM(C318:H318)</f>
        <v>0</v>
      </c>
      <c r="C318" s="64"/>
      <c r="D318" s="64"/>
      <c r="E318" s="64"/>
      <c r="F318" s="64"/>
      <c r="G318" s="64"/>
      <c r="H318" s="64"/>
      <c r="I318" s="64"/>
      <c r="J318" s="64"/>
      <c r="K318" s="94"/>
      <c r="L318" s="100"/>
    </row>
    <row r="319" spans="1:12" s="44" customFormat="1" ht="18.75" customHeight="1">
      <c r="A319" s="65" t="s">
        <v>737</v>
      </c>
      <c r="B319" s="62">
        <f>+B320+B321+B322+B323+B325+B326+B324+B327+B328+B329</f>
        <v>1530.24</v>
      </c>
      <c r="C319" s="62">
        <f aca="true" t="shared" si="60" ref="C319:K319">+C320+C321+C322+C323+C325+C326+C324+C327+C328+C329</f>
        <v>0</v>
      </c>
      <c r="D319" s="62">
        <f t="shared" si="60"/>
        <v>1530.24</v>
      </c>
      <c r="E319" s="62">
        <f t="shared" si="60"/>
        <v>0</v>
      </c>
      <c r="F319" s="62">
        <f t="shared" si="60"/>
        <v>1530.24</v>
      </c>
      <c r="G319" s="62">
        <f t="shared" si="60"/>
        <v>770.9</v>
      </c>
      <c r="H319" s="62">
        <f t="shared" si="60"/>
        <v>26.72</v>
      </c>
      <c r="I319" s="62">
        <f t="shared" si="60"/>
        <v>732.62</v>
      </c>
      <c r="J319" s="62">
        <f t="shared" si="60"/>
        <v>0</v>
      </c>
      <c r="K319" s="93">
        <f t="shared" si="60"/>
        <v>759.34</v>
      </c>
      <c r="L319" s="100"/>
    </row>
    <row r="320" spans="1:12" s="44" customFormat="1" ht="18.75" customHeight="1">
      <c r="A320" s="77" t="s">
        <v>738</v>
      </c>
      <c r="B320" s="119">
        <v>10</v>
      </c>
      <c r="C320" s="64"/>
      <c r="D320" s="64">
        <v>10</v>
      </c>
      <c r="E320" s="64"/>
      <c r="F320" s="64">
        <v>10</v>
      </c>
      <c r="G320" s="64"/>
      <c r="H320" s="64"/>
      <c r="I320" s="64">
        <v>10</v>
      </c>
      <c r="J320" s="64"/>
      <c r="K320" s="94">
        <v>10</v>
      </c>
      <c r="L320" s="100"/>
    </row>
    <row r="321" spans="1:12" s="44" customFormat="1" ht="18.75" customHeight="1">
      <c r="A321" s="77" t="s">
        <v>739</v>
      </c>
      <c r="B321" s="119">
        <v>53.44</v>
      </c>
      <c r="C321" s="64"/>
      <c r="D321" s="64">
        <v>53.44</v>
      </c>
      <c r="E321" s="64"/>
      <c r="F321" s="64">
        <v>53.44</v>
      </c>
      <c r="G321" s="64"/>
      <c r="H321" s="64">
        <v>26.72</v>
      </c>
      <c r="I321" s="64">
        <v>26.72</v>
      </c>
      <c r="J321" s="64"/>
      <c r="K321" s="94">
        <v>53.44</v>
      </c>
      <c r="L321" s="100"/>
    </row>
    <row r="322" spans="1:12" s="44" customFormat="1" ht="18.75" customHeight="1">
      <c r="A322" s="77" t="s">
        <v>740</v>
      </c>
      <c r="B322" s="62">
        <v>550</v>
      </c>
      <c r="C322" s="64"/>
      <c r="D322" s="64">
        <v>550</v>
      </c>
      <c r="E322" s="64"/>
      <c r="F322" s="64">
        <v>550</v>
      </c>
      <c r="G322" s="64"/>
      <c r="H322" s="64"/>
      <c r="I322" s="64">
        <v>550</v>
      </c>
      <c r="J322" s="64"/>
      <c r="K322" s="94">
        <v>550</v>
      </c>
      <c r="L322" s="100"/>
    </row>
    <row r="323" spans="1:12" s="44" customFormat="1" ht="24.75" customHeight="1">
      <c r="A323" s="91" t="s">
        <v>741</v>
      </c>
      <c r="B323" s="62">
        <v>200</v>
      </c>
      <c r="C323" s="64"/>
      <c r="D323" s="64">
        <v>200</v>
      </c>
      <c r="E323" s="64"/>
      <c r="F323" s="64">
        <v>200</v>
      </c>
      <c r="G323" s="64">
        <v>200</v>
      </c>
      <c r="H323" s="64"/>
      <c r="I323" s="64"/>
      <c r="J323" s="64"/>
      <c r="K323" s="94"/>
      <c r="L323" s="100"/>
    </row>
    <row r="324" spans="1:12" s="44" customFormat="1" ht="24.75" customHeight="1">
      <c r="A324" s="91" t="s">
        <v>742</v>
      </c>
      <c r="B324" s="62">
        <v>400</v>
      </c>
      <c r="C324" s="64"/>
      <c r="D324" s="64">
        <v>400</v>
      </c>
      <c r="E324" s="64"/>
      <c r="F324" s="64">
        <v>400</v>
      </c>
      <c r="G324" s="64">
        <v>400</v>
      </c>
      <c r="H324" s="64"/>
      <c r="I324" s="64"/>
      <c r="J324" s="64"/>
      <c r="K324" s="94"/>
      <c r="L324" s="100"/>
    </row>
    <row r="325" spans="1:12" s="44" customFormat="1" ht="18.75" customHeight="1">
      <c r="A325" s="121" t="s">
        <v>743</v>
      </c>
      <c r="B325" s="62">
        <v>71.8</v>
      </c>
      <c r="C325" s="64"/>
      <c r="D325" s="64">
        <v>71.8</v>
      </c>
      <c r="E325" s="64"/>
      <c r="F325" s="64">
        <v>71.8</v>
      </c>
      <c r="G325" s="64">
        <v>35.9</v>
      </c>
      <c r="H325" s="64"/>
      <c r="I325" s="64">
        <v>35.9</v>
      </c>
      <c r="J325" s="64"/>
      <c r="K325" s="94">
        <v>35.9</v>
      </c>
      <c r="L325" s="100"/>
    </row>
    <row r="326" spans="1:12" s="44" customFormat="1" ht="25.5" customHeight="1">
      <c r="A326" s="91" t="s">
        <v>744</v>
      </c>
      <c r="B326" s="62">
        <v>25</v>
      </c>
      <c r="C326" s="64"/>
      <c r="D326" s="64">
        <v>25</v>
      </c>
      <c r="E326" s="64"/>
      <c r="F326" s="64">
        <v>25</v>
      </c>
      <c r="G326" s="64">
        <v>15</v>
      </c>
      <c r="H326" s="64"/>
      <c r="I326" s="64">
        <v>10</v>
      </c>
      <c r="J326" s="64"/>
      <c r="K326" s="94">
        <v>10</v>
      </c>
      <c r="L326" s="100"/>
    </row>
    <row r="327" spans="1:12" s="44" customFormat="1" ht="25.5" customHeight="1">
      <c r="A327" s="91" t="s">
        <v>745</v>
      </c>
      <c r="B327" s="62">
        <v>50</v>
      </c>
      <c r="C327" s="64"/>
      <c r="D327" s="64">
        <v>50</v>
      </c>
      <c r="E327" s="64"/>
      <c r="F327" s="64">
        <v>50</v>
      </c>
      <c r="G327" s="64">
        <v>35</v>
      </c>
      <c r="H327" s="64"/>
      <c r="I327" s="64">
        <v>15</v>
      </c>
      <c r="J327" s="64"/>
      <c r="K327" s="94">
        <v>15</v>
      </c>
      <c r="L327" s="100"/>
    </row>
    <row r="328" spans="1:12" s="44" customFormat="1" ht="25.5" customHeight="1">
      <c r="A328" s="91" t="s">
        <v>746</v>
      </c>
      <c r="B328" s="62">
        <v>20</v>
      </c>
      <c r="C328" s="64"/>
      <c r="D328" s="64">
        <v>20</v>
      </c>
      <c r="E328" s="64"/>
      <c r="F328" s="64">
        <v>20</v>
      </c>
      <c r="G328" s="64">
        <v>10</v>
      </c>
      <c r="H328" s="64"/>
      <c r="I328" s="64">
        <v>10</v>
      </c>
      <c r="J328" s="64"/>
      <c r="K328" s="94">
        <v>10</v>
      </c>
      <c r="L328" s="100"/>
    </row>
    <row r="329" spans="1:12" s="44" customFormat="1" ht="25.5" customHeight="1">
      <c r="A329" s="91" t="s">
        <v>747</v>
      </c>
      <c r="B329" s="62">
        <v>150</v>
      </c>
      <c r="C329" s="64"/>
      <c r="D329" s="64">
        <v>150</v>
      </c>
      <c r="E329" s="64"/>
      <c r="F329" s="64">
        <v>150</v>
      </c>
      <c r="G329" s="64">
        <v>75</v>
      </c>
      <c r="H329" s="64"/>
      <c r="I329" s="64">
        <v>75</v>
      </c>
      <c r="J329" s="64"/>
      <c r="K329" s="94">
        <v>75</v>
      </c>
      <c r="L329" s="100"/>
    </row>
    <row r="330" spans="1:12" s="43" customFormat="1" ht="18.75" customHeight="1">
      <c r="A330" s="59" t="s">
        <v>102</v>
      </c>
      <c r="B330" s="60">
        <f>B331+B334</f>
        <v>1609.6499999999999</v>
      </c>
      <c r="C330" s="60">
        <f aca="true" t="shared" si="61" ref="C330:K330">C331+C334</f>
        <v>36.23</v>
      </c>
      <c r="D330" s="60">
        <f t="shared" si="61"/>
        <v>1527.35</v>
      </c>
      <c r="E330" s="60">
        <f t="shared" si="61"/>
        <v>0</v>
      </c>
      <c r="F330" s="60">
        <f t="shared" si="61"/>
        <v>1527.35</v>
      </c>
      <c r="G330" s="60">
        <f t="shared" si="61"/>
        <v>0</v>
      </c>
      <c r="H330" s="60">
        <f t="shared" si="61"/>
        <v>0</v>
      </c>
      <c r="I330" s="60">
        <f t="shared" si="61"/>
        <v>1437.35</v>
      </c>
      <c r="J330" s="60">
        <f t="shared" si="61"/>
        <v>90</v>
      </c>
      <c r="K330" s="98">
        <f t="shared" si="61"/>
        <v>1527.35</v>
      </c>
      <c r="L330" s="99"/>
    </row>
    <row r="331" spans="1:12" s="44" customFormat="1" ht="18.75" customHeight="1">
      <c r="A331" s="61" t="s">
        <v>748</v>
      </c>
      <c r="B331" s="62">
        <f>B332+B333</f>
        <v>40</v>
      </c>
      <c r="C331" s="62">
        <f aca="true" t="shared" si="62" ref="C331:K331">C332+C333</f>
        <v>0</v>
      </c>
      <c r="D331" s="62">
        <f t="shared" si="62"/>
        <v>40</v>
      </c>
      <c r="E331" s="62">
        <f t="shared" si="62"/>
        <v>0</v>
      </c>
      <c r="F331" s="62">
        <f t="shared" si="62"/>
        <v>40</v>
      </c>
      <c r="G331" s="62">
        <f t="shared" si="62"/>
        <v>0</v>
      </c>
      <c r="H331" s="62">
        <f t="shared" si="62"/>
        <v>0</v>
      </c>
      <c r="I331" s="62">
        <f t="shared" si="62"/>
        <v>0</v>
      </c>
      <c r="J331" s="62">
        <f t="shared" si="62"/>
        <v>40</v>
      </c>
      <c r="K331" s="62">
        <f t="shared" si="62"/>
        <v>40</v>
      </c>
      <c r="L331" s="100"/>
    </row>
    <row r="332" spans="1:12" s="44" customFormat="1" ht="18.75" customHeight="1">
      <c r="A332" s="63" t="s">
        <v>749</v>
      </c>
      <c r="B332" s="62">
        <v>30</v>
      </c>
      <c r="C332" s="64"/>
      <c r="D332" s="64">
        <v>30</v>
      </c>
      <c r="E332" s="64"/>
      <c r="F332" s="64">
        <v>30</v>
      </c>
      <c r="G332" s="64"/>
      <c r="H332" s="64"/>
      <c r="I332" s="64"/>
      <c r="J332" s="64">
        <v>30</v>
      </c>
      <c r="K332" s="94">
        <v>30</v>
      </c>
      <c r="L332" s="100"/>
    </row>
    <row r="333" spans="1:12" s="44" customFormat="1" ht="18.75" customHeight="1">
      <c r="A333" s="63" t="s">
        <v>750</v>
      </c>
      <c r="B333" s="62">
        <v>10</v>
      </c>
      <c r="C333" s="64"/>
      <c r="D333" s="64">
        <v>10</v>
      </c>
      <c r="E333" s="64"/>
      <c r="F333" s="64">
        <v>10</v>
      </c>
      <c r="G333" s="64"/>
      <c r="H333" s="64"/>
      <c r="I333" s="64"/>
      <c r="J333" s="64">
        <v>10</v>
      </c>
      <c r="K333" s="94">
        <v>10</v>
      </c>
      <c r="L333" s="100"/>
    </row>
    <row r="334" spans="1:12" s="43" customFormat="1" ht="18.75" customHeight="1">
      <c r="A334" s="115" t="s">
        <v>751</v>
      </c>
      <c r="B334" s="60">
        <f>B335+B345</f>
        <v>1569.6499999999999</v>
      </c>
      <c r="C334" s="60">
        <f aca="true" t="shared" si="63" ref="C334:K334">C335+C345</f>
        <v>36.23</v>
      </c>
      <c r="D334" s="60">
        <f t="shared" si="63"/>
        <v>1487.35</v>
      </c>
      <c r="E334" s="60">
        <f t="shared" si="63"/>
        <v>0</v>
      </c>
      <c r="F334" s="60">
        <f t="shared" si="63"/>
        <v>1487.35</v>
      </c>
      <c r="G334" s="60">
        <f t="shared" si="63"/>
        <v>0</v>
      </c>
      <c r="H334" s="60">
        <f t="shared" si="63"/>
        <v>0</v>
      </c>
      <c r="I334" s="60">
        <f t="shared" si="63"/>
        <v>1437.35</v>
      </c>
      <c r="J334" s="60">
        <f t="shared" si="63"/>
        <v>50</v>
      </c>
      <c r="K334" s="60">
        <f t="shared" si="63"/>
        <v>1487.35</v>
      </c>
      <c r="L334" s="99"/>
    </row>
    <row r="335" spans="1:12" s="43" customFormat="1" ht="18.75" customHeight="1">
      <c r="A335" s="122" t="s">
        <v>752</v>
      </c>
      <c r="B335" s="60">
        <f>B336+B337+B338+B339+B340+B341+B342+B343+B344</f>
        <v>1519.6499999999999</v>
      </c>
      <c r="C335" s="60">
        <f aca="true" t="shared" si="64" ref="C335:K335">C336+C337+C338+C339+C340+C341+C342+C343+C344</f>
        <v>36.23</v>
      </c>
      <c r="D335" s="60">
        <f t="shared" si="64"/>
        <v>1437.35</v>
      </c>
      <c r="E335" s="60">
        <f t="shared" si="64"/>
        <v>0</v>
      </c>
      <c r="F335" s="60">
        <f t="shared" si="64"/>
        <v>1437.35</v>
      </c>
      <c r="G335" s="60">
        <f t="shared" si="64"/>
        <v>0</v>
      </c>
      <c r="H335" s="60">
        <f t="shared" si="64"/>
        <v>0</v>
      </c>
      <c r="I335" s="60">
        <f t="shared" si="64"/>
        <v>1437.35</v>
      </c>
      <c r="J335" s="60">
        <f t="shared" si="64"/>
        <v>0</v>
      </c>
      <c r="K335" s="60">
        <f t="shared" si="64"/>
        <v>1437.35</v>
      </c>
      <c r="L335" s="99"/>
    </row>
    <row r="336" spans="1:12" s="44" customFormat="1" ht="18.75" customHeight="1">
      <c r="A336" s="77" t="s">
        <v>753</v>
      </c>
      <c r="B336" s="62">
        <v>560</v>
      </c>
      <c r="C336" s="62"/>
      <c r="D336" s="62">
        <v>560</v>
      </c>
      <c r="E336" s="62"/>
      <c r="F336" s="62">
        <v>560</v>
      </c>
      <c r="G336" s="62"/>
      <c r="H336" s="62"/>
      <c r="I336" s="62">
        <v>560</v>
      </c>
      <c r="J336" s="62"/>
      <c r="K336" s="62">
        <f aca="true" t="shared" si="65" ref="K336:K342">H336+I336+J336</f>
        <v>560</v>
      </c>
      <c r="L336" s="100"/>
    </row>
    <row r="337" spans="1:12" s="44" customFormat="1" ht="18.75" customHeight="1">
      <c r="A337" s="77" t="s">
        <v>754</v>
      </c>
      <c r="B337" s="62">
        <v>65</v>
      </c>
      <c r="C337" s="62"/>
      <c r="D337" s="62">
        <v>65</v>
      </c>
      <c r="E337" s="62"/>
      <c r="F337" s="62">
        <v>65</v>
      </c>
      <c r="G337" s="62"/>
      <c r="H337" s="62"/>
      <c r="I337" s="62">
        <v>65</v>
      </c>
      <c r="J337" s="62"/>
      <c r="K337" s="62">
        <f t="shared" si="65"/>
        <v>65</v>
      </c>
      <c r="L337" s="100"/>
    </row>
    <row r="338" spans="1:12" s="44" customFormat="1" ht="18.75" customHeight="1">
      <c r="A338" s="77" t="s">
        <v>755</v>
      </c>
      <c r="B338" s="62">
        <v>18</v>
      </c>
      <c r="C338" s="62"/>
      <c r="D338" s="62">
        <v>18</v>
      </c>
      <c r="E338" s="62"/>
      <c r="F338" s="62">
        <v>18</v>
      </c>
      <c r="G338" s="62"/>
      <c r="H338" s="62"/>
      <c r="I338" s="62">
        <v>18</v>
      </c>
      <c r="J338" s="62"/>
      <c r="K338" s="62">
        <f t="shared" si="65"/>
        <v>18</v>
      </c>
      <c r="L338" s="129"/>
    </row>
    <row r="339" spans="1:12" s="44" customFormat="1" ht="18.75" customHeight="1">
      <c r="A339" s="80" t="s">
        <v>756</v>
      </c>
      <c r="B339" s="62">
        <v>214.41</v>
      </c>
      <c r="C339" s="62"/>
      <c r="D339" s="62">
        <v>214.41</v>
      </c>
      <c r="E339" s="62"/>
      <c r="F339" s="62">
        <v>214.41</v>
      </c>
      <c r="G339" s="62"/>
      <c r="H339" s="62"/>
      <c r="I339" s="62">
        <v>214.41</v>
      </c>
      <c r="J339" s="62"/>
      <c r="K339" s="62">
        <v>214.41</v>
      </c>
      <c r="L339" s="100"/>
    </row>
    <row r="340" spans="1:12" s="44" customFormat="1" ht="18.75" customHeight="1">
      <c r="A340" s="77" t="s">
        <v>757</v>
      </c>
      <c r="B340" s="62">
        <v>100</v>
      </c>
      <c r="C340" s="62"/>
      <c r="D340" s="62">
        <v>100</v>
      </c>
      <c r="E340" s="62"/>
      <c r="F340" s="62">
        <v>100</v>
      </c>
      <c r="G340" s="62"/>
      <c r="H340" s="62"/>
      <c r="I340" s="62">
        <v>100</v>
      </c>
      <c r="J340" s="62"/>
      <c r="K340" s="62">
        <v>100</v>
      </c>
      <c r="L340" s="100"/>
    </row>
    <row r="341" spans="1:12" s="44" customFormat="1" ht="18.75" customHeight="1">
      <c r="A341" s="77" t="s">
        <v>758</v>
      </c>
      <c r="B341" s="62">
        <v>90</v>
      </c>
      <c r="C341" s="62"/>
      <c r="D341" s="62">
        <v>90</v>
      </c>
      <c r="E341" s="62"/>
      <c r="F341" s="62">
        <v>90</v>
      </c>
      <c r="G341" s="62"/>
      <c r="H341" s="62"/>
      <c r="I341" s="62">
        <v>90</v>
      </c>
      <c r="J341" s="62"/>
      <c r="K341" s="62">
        <f t="shared" si="65"/>
        <v>90</v>
      </c>
      <c r="L341" s="100"/>
    </row>
    <row r="342" spans="1:12" s="44" customFormat="1" ht="18.75" customHeight="1">
      <c r="A342" s="77" t="s">
        <v>759</v>
      </c>
      <c r="B342" s="62">
        <v>360</v>
      </c>
      <c r="C342" s="62"/>
      <c r="D342" s="62">
        <v>360</v>
      </c>
      <c r="E342" s="62"/>
      <c r="F342" s="62">
        <v>360</v>
      </c>
      <c r="G342" s="62"/>
      <c r="H342" s="62"/>
      <c r="I342" s="62">
        <v>360</v>
      </c>
      <c r="J342" s="62"/>
      <c r="K342" s="62">
        <f t="shared" si="65"/>
        <v>360</v>
      </c>
      <c r="L342" s="100"/>
    </row>
    <row r="343" spans="1:12" s="43" customFormat="1" ht="31.5" customHeight="1">
      <c r="A343" s="123" t="s">
        <v>760</v>
      </c>
      <c r="B343" s="83">
        <v>102.24</v>
      </c>
      <c r="C343" s="83">
        <v>36.23</v>
      </c>
      <c r="D343" s="83">
        <v>19.94</v>
      </c>
      <c r="E343" s="83"/>
      <c r="F343" s="83">
        <v>19.94</v>
      </c>
      <c r="G343" s="83"/>
      <c r="H343" s="83"/>
      <c r="I343" s="83">
        <v>19.94</v>
      </c>
      <c r="J343" s="83"/>
      <c r="K343" s="130">
        <v>19.94</v>
      </c>
      <c r="L343" s="131" t="s">
        <v>761</v>
      </c>
    </row>
    <row r="344" spans="1:12" s="44" customFormat="1" ht="24" customHeight="1">
      <c r="A344" s="111" t="s">
        <v>762</v>
      </c>
      <c r="B344" s="64">
        <v>10</v>
      </c>
      <c r="C344" s="64"/>
      <c r="D344" s="64">
        <v>10</v>
      </c>
      <c r="E344" s="64"/>
      <c r="F344" s="64">
        <v>10</v>
      </c>
      <c r="G344" s="64"/>
      <c r="H344" s="64"/>
      <c r="I344" s="64">
        <v>10</v>
      </c>
      <c r="J344" s="64"/>
      <c r="K344" s="94">
        <v>10</v>
      </c>
      <c r="L344" s="101"/>
    </row>
    <row r="345" spans="1:12" s="44" customFormat="1" ht="18.75" customHeight="1">
      <c r="A345" s="65" t="s">
        <v>763</v>
      </c>
      <c r="B345" s="62">
        <f>B346</f>
        <v>50</v>
      </c>
      <c r="C345" s="62">
        <f aca="true" t="shared" si="66" ref="C345:K345">C346</f>
        <v>0</v>
      </c>
      <c r="D345" s="62">
        <f t="shared" si="66"/>
        <v>50</v>
      </c>
      <c r="E345" s="62">
        <f t="shared" si="66"/>
        <v>0</v>
      </c>
      <c r="F345" s="62">
        <f t="shared" si="66"/>
        <v>50</v>
      </c>
      <c r="G345" s="62">
        <f t="shared" si="66"/>
        <v>0</v>
      </c>
      <c r="H345" s="62">
        <f t="shared" si="66"/>
        <v>0</v>
      </c>
      <c r="I345" s="62">
        <f t="shared" si="66"/>
        <v>0</v>
      </c>
      <c r="J345" s="93">
        <f t="shared" si="66"/>
        <v>50</v>
      </c>
      <c r="K345" s="93">
        <f t="shared" si="66"/>
        <v>50</v>
      </c>
      <c r="L345" s="100"/>
    </row>
    <row r="346" spans="1:12" s="44" customFormat="1" ht="18.75" customHeight="1">
      <c r="A346" s="77" t="s">
        <v>764</v>
      </c>
      <c r="B346" s="62">
        <v>50</v>
      </c>
      <c r="C346" s="64"/>
      <c r="D346" s="64">
        <v>50</v>
      </c>
      <c r="E346" s="64"/>
      <c r="F346" s="64">
        <v>50</v>
      </c>
      <c r="G346" s="64"/>
      <c r="H346" s="64"/>
      <c r="I346" s="64"/>
      <c r="J346" s="64">
        <v>50</v>
      </c>
      <c r="K346" s="94">
        <v>50</v>
      </c>
      <c r="L346" s="100"/>
    </row>
    <row r="347" spans="1:12" s="43" customFormat="1" ht="18.75" customHeight="1">
      <c r="A347" s="59" t="s">
        <v>103</v>
      </c>
      <c r="B347" s="60">
        <f>B348+B351</f>
        <v>2853.3849999999998</v>
      </c>
      <c r="C347" s="60">
        <f aca="true" t="shared" si="67" ref="C347:K347">C348+C351</f>
        <v>1954.7</v>
      </c>
      <c r="D347" s="60">
        <f t="shared" si="67"/>
        <v>898.6899999999998</v>
      </c>
      <c r="E347" s="60">
        <f t="shared" si="67"/>
        <v>0</v>
      </c>
      <c r="F347" s="60">
        <f t="shared" si="67"/>
        <v>898.6899999999998</v>
      </c>
      <c r="G347" s="60">
        <f t="shared" si="67"/>
        <v>841.8899999999999</v>
      </c>
      <c r="H347" s="60">
        <f t="shared" si="67"/>
        <v>0</v>
      </c>
      <c r="I347" s="60">
        <f t="shared" si="67"/>
        <v>28.8</v>
      </c>
      <c r="J347" s="60">
        <f t="shared" si="67"/>
        <v>28</v>
      </c>
      <c r="K347" s="98">
        <f t="shared" si="67"/>
        <v>56.8</v>
      </c>
      <c r="L347" s="99"/>
    </row>
    <row r="348" spans="1:12" s="44" customFormat="1" ht="18.75" customHeight="1">
      <c r="A348" s="65" t="s">
        <v>765</v>
      </c>
      <c r="B348" s="64">
        <f>B349+B350</f>
        <v>8</v>
      </c>
      <c r="C348" s="64">
        <f aca="true" t="shared" si="68" ref="C348:K348">C349+C350</f>
        <v>0</v>
      </c>
      <c r="D348" s="64">
        <f t="shared" si="68"/>
        <v>8</v>
      </c>
      <c r="E348" s="64">
        <f t="shared" si="68"/>
        <v>0</v>
      </c>
      <c r="F348" s="64">
        <f t="shared" si="68"/>
        <v>8</v>
      </c>
      <c r="G348" s="64">
        <f t="shared" si="68"/>
        <v>0</v>
      </c>
      <c r="H348" s="64">
        <f t="shared" si="68"/>
        <v>0</v>
      </c>
      <c r="I348" s="64">
        <f t="shared" si="68"/>
        <v>0</v>
      </c>
      <c r="J348" s="64">
        <f t="shared" si="68"/>
        <v>8</v>
      </c>
      <c r="K348" s="102">
        <f t="shared" si="68"/>
        <v>8</v>
      </c>
      <c r="L348" s="100"/>
    </row>
    <row r="349" spans="1:12" s="44" customFormat="1" ht="18.75" customHeight="1">
      <c r="A349" s="77" t="s">
        <v>766</v>
      </c>
      <c r="B349" s="64">
        <v>3</v>
      </c>
      <c r="C349" s="64"/>
      <c r="D349" s="64">
        <v>3</v>
      </c>
      <c r="E349" s="64"/>
      <c r="F349" s="64">
        <v>3</v>
      </c>
      <c r="G349" s="64"/>
      <c r="H349" s="64"/>
      <c r="I349" s="64"/>
      <c r="J349" s="64">
        <v>3</v>
      </c>
      <c r="K349" s="94">
        <v>3</v>
      </c>
      <c r="L349" s="100"/>
    </row>
    <row r="350" spans="1:12" s="44" customFormat="1" ht="18.75" customHeight="1">
      <c r="A350" s="77" t="s">
        <v>767</v>
      </c>
      <c r="B350" s="64">
        <v>5</v>
      </c>
      <c r="C350" s="64"/>
      <c r="D350" s="64">
        <v>5</v>
      </c>
      <c r="E350" s="64"/>
      <c r="F350" s="64">
        <v>5</v>
      </c>
      <c r="G350" s="64"/>
      <c r="H350" s="64"/>
      <c r="I350" s="64"/>
      <c r="J350" s="64">
        <v>5</v>
      </c>
      <c r="K350" s="94">
        <v>5</v>
      </c>
      <c r="L350" s="100"/>
    </row>
    <row r="351" spans="1:12" s="44" customFormat="1" ht="18.75" customHeight="1">
      <c r="A351" s="65" t="s">
        <v>768</v>
      </c>
      <c r="B351" s="62">
        <f>B352+B353+B354+B355+B356+B357+B358+B359+B360+B361+B362+B363+B364+B365+B366+B367</f>
        <v>2845.3849999999998</v>
      </c>
      <c r="C351" s="62">
        <f aca="true" t="shared" si="69" ref="C351:K351">C352+C353+C354+C355+C356+C357+C358+C359+C360+C361+C362+C363+C364+C365+C366+C367</f>
        <v>1954.7</v>
      </c>
      <c r="D351" s="62">
        <f t="shared" si="69"/>
        <v>890.6899999999998</v>
      </c>
      <c r="E351" s="62">
        <f t="shared" si="69"/>
        <v>0</v>
      </c>
      <c r="F351" s="62">
        <f t="shared" si="69"/>
        <v>890.6899999999998</v>
      </c>
      <c r="G351" s="62">
        <f t="shared" si="69"/>
        <v>841.8899999999999</v>
      </c>
      <c r="H351" s="62">
        <f t="shared" si="69"/>
        <v>0</v>
      </c>
      <c r="I351" s="62">
        <f t="shared" si="69"/>
        <v>28.8</v>
      </c>
      <c r="J351" s="62">
        <f t="shared" si="69"/>
        <v>20</v>
      </c>
      <c r="K351" s="62">
        <f t="shared" si="69"/>
        <v>48.8</v>
      </c>
      <c r="L351" s="100"/>
    </row>
    <row r="352" spans="1:12" s="44" customFormat="1" ht="33" customHeight="1">
      <c r="A352" s="91" t="s">
        <v>769</v>
      </c>
      <c r="B352" s="62">
        <v>846.9</v>
      </c>
      <c r="C352" s="64">
        <v>699</v>
      </c>
      <c r="D352" s="64">
        <f aca="true" t="shared" si="70" ref="D352:D357">B352-C352</f>
        <v>147.89999999999998</v>
      </c>
      <c r="E352" s="64"/>
      <c r="F352" s="64">
        <v>147.9</v>
      </c>
      <c r="G352" s="64">
        <v>147.9</v>
      </c>
      <c r="H352" s="64"/>
      <c r="I352" s="64"/>
      <c r="J352" s="64"/>
      <c r="K352" s="73"/>
      <c r="L352" s="100"/>
    </row>
    <row r="353" spans="1:12" s="44" customFormat="1" ht="29.25" customHeight="1">
      <c r="A353" s="91" t="s">
        <v>770</v>
      </c>
      <c r="B353" s="62">
        <v>344.41</v>
      </c>
      <c r="C353" s="64">
        <v>327.19</v>
      </c>
      <c r="D353" s="64">
        <f t="shared" si="70"/>
        <v>17.220000000000027</v>
      </c>
      <c r="E353" s="64"/>
      <c r="F353" s="64">
        <v>17.22</v>
      </c>
      <c r="G353" s="64">
        <v>17.22</v>
      </c>
      <c r="H353" s="64"/>
      <c r="I353" s="64"/>
      <c r="J353" s="64"/>
      <c r="K353" s="94"/>
      <c r="L353" s="100"/>
    </row>
    <row r="354" spans="1:12" s="44" customFormat="1" ht="26.25" customHeight="1">
      <c r="A354" s="91" t="s">
        <v>771</v>
      </c>
      <c r="B354" s="62">
        <v>395.37</v>
      </c>
      <c r="C354" s="64">
        <v>252.05</v>
      </c>
      <c r="D354" s="64">
        <f t="shared" si="70"/>
        <v>143.32</v>
      </c>
      <c r="E354" s="64"/>
      <c r="F354" s="64">
        <v>143.32</v>
      </c>
      <c r="G354" s="64">
        <v>143.32</v>
      </c>
      <c r="H354" s="64"/>
      <c r="I354" s="64"/>
      <c r="J354" s="64"/>
      <c r="K354" s="94"/>
      <c r="L354" s="100"/>
    </row>
    <row r="355" spans="1:12" s="44" customFormat="1" ht="26.25" customHeight="1">
      <c r="A355" s="91" t="s">
        <v>772</v>
      </c>
      <c r="B355" s="62">
        <v>303.84</v>
      </c>
      <c r="C355" s="64">
        <v>183.01</v>
      </c>
      <c r="D355" s="64">
        <f t="shared" si="70"/>
        <v>120.82999999999998</v>
      </c>
      <c r="E355" s="64"/>
      <c r="F355" s="64">
        <v>120.83</v>
      </c>
      <c r="G355" s="64">
        <v>120.83</v>
      </c>
      <c r="H355" s="64"/>
      <c r="I355" s="64"/>
      <c r="J355" s="64"/>
      <c r="K355" s="94"/>
      <c r="L355" s="73" t="s">
        <v>773</v>
      </c>
    </row>
    <row r="356" spans="1:12" s="44" customFormat="1" ht="26.25" customHeight="1">
      <c r="A356" s="91" t="s">
        <v>774</v>
      </c>
      <c r="B356" s="62">
        <v>25.76</v>
      </c>
      <c r="C356" s="64">
        <v>13.8</v>
      </c>
      <c r="D356" s="64">
        <f t="shared" si="70"/>
        <v>11.96</v>
      </c>
      <c r="E356" s="64"/>
      <c r="F356" s="64">
        <v>11.96</v>
      </c>
      <c r="G356" s="64">
        <v>11.96</v>
      </c>
      <c r="H356" s="64"/>
      <c r="I356" s="64"/>
      <c r="J356" s="64"/>
      <c r="K356" s="94"/>
      <c r="L356" s="100"/>
    </row>
    <row r="357" spans="1:12" s="44" customFormat="1" ht="26.25" customHeight="1">
      <c r="A357" s="91" t="s">
        <v>775</v>
      </c>
      <c r="B357" s="62">
        <v>28</v>
      </c>
      <c r="C357" s="64">
        <v>11.2</v>
      </c>
      <c r="D357" s="64">
        <f t="shared" si="70"/>
        <v>16.8</v>
      </c>
      <c r="E357" s="64"/>
      <c r="F357" s="64">
        <v>16.8</v>
      </c>
      <c r="G357" s="64"/>
      <c r="H357" s="64"/>
      <c r="I357" s="64">
        <v>16.8</v>
      </c>
      <c r="J357" s="64"/>
      <c r="K357" s="94">
        <v>16.8</v>
      </c>
      <c r="L357" s="100"/>
    </row>
    <row r="358" spans="1:12" s="44" customFormat="1" ht="26.25" customHeight="1">
      <c r="A358" s="91" t="s">
        <v>776</v>
      </c>
      <c r="B358" s="62">
        <v>60</v>
      </c>
      <c r="C358" s="64"/>
      <c r="D358" s="64">
        <v>60</v>
      </c>
      <c r="E358" s="64"/>
      <c r="F358" s="64">
        <v>60</v>
      </c>
      <c r="G358" s="64">
        <v>60</v>
      </c>
      <c r="H358" s="64"/>
      <c r="I358" s="64"/>
      <c r="J358" s="64"/>
      <c r="K358" s="94"/>
      <c r="L358" s="100"/>
    </row>
    <row r="359" spans="1:12" s="44" customFormat="1" ht="26.25" customHeight="1">
      <c r="A359" s="91" t="s">
        <v>777</v>
      </c>
      <c r="B359" s="62">
        <v>20</v>
      </c>
      <c r="C359" s="64"/>
      <c r="D359" s="64">
        <v>20</v>
      </c>
      <c r="E359" s="64"/>
      <c r="F359" s="64">
        <v>20</v>
      </c>
      <c r="G359" s="64"/>
      <c r="H359" s="64"/>
      <c r="I359" s="64"/>
      <c r="J359" s="64">
        <v>20</v>
      </c>
      <c r="K359" s="94">
        <v>20</v>
      </c>
      <c r="L359" s="100"/>
    </row>
    <row r="360" spans="1:12" s="44" customFormat="1" ht="26.25" customHeight="1">
      <c r="A360" s="91" t="s">
        <v>778</v>
      </c>
      <c r="B360" s="62">
        <v>29</v>
      </c>
      <c r="C360" s="64">
        <v>26.1</v>
      </c>
      <c r="D360" s="64">
        <v>2.9</v>
      </c>
      <c r="E360" s="64"/>
      <c r="F360" s="64">
        <v>2.9</v>
      </c>
      <c r="G360" s="64">
        <v>2.9</v>
      </c>
      <c r="H360" s="64"/>
      <c r="I360" s="64"/>
      <c r="J360" s="64"/>
      <c r="K360" s="94"/>
      <c r="L360" s="100"/>
    </row>
    <row r="361" spans="1:12" s="44" customFormat="1" ht="26.25" customHeight="1">
      <c r="A361" s="91" t="s">
        <v>779</v>
      </c>
      <c r="B361" s="62">
        <v>6.075</v>
      </c>
      <c r="C361" s="64">
        <v>3.04</v>
      </c>
      <c r="D361" s="64">
        <v>3.04</v>
      </c>
      <c r="E361" s="64"/>
      <c r="F361" s="64">
        <v>3.04</v>
      </c>
      <c r="G361" s="64">
        <v>3.04</v>
      </c>
      <c r="H361" s="64"/>
      <c r="I361" s="64"/>
      <c r="J361" s="64"/>
      <c r="K361" s="94"/>
      <c r="L361" s="100"/>
    </row>
    <row r="362" spans="1:12" s="44" customFormat="1" ht="26.25" customHeight="1">
      <c r="A362" s="91" t="s">
        <v>780</v>
      </c>
      <c r="B362" s="62">
        <v>222.04</v>
      </c>
      <c r="C362" s="64">
        <v>177</v>
      </c>
      <c r="D362" s="64">
        <f>B362-C362</f>
        <v>45.03999999999999</v>
      </c>
      <c r="E362" s="64"/>
      <c r="F362" s="64">
        <v>45.04</v>
      </c>
      <c r="G362" s="64">
        <v>45.04</v>
      </c>
      <c r="H362" s="64"/>
      <c r="I362" s="64"/>
      <c r="J362" s="64"/>
      <c r="K362" s="94"/>
      <c r="L362" s="100"/>
    </row>
    <row r="363" spans="1:12" s="44" customFormat="1" ht="26.25" customHeight="1">
      <c r="A363" s="124" t="s">
        <v>781</v>
      </c>
      <c r="B363" s="62">
        <v>8</v>
      </c>
      <c r="C363" s="64"/>
      <c r="D363" s="64">
        <v>8</v>
      </c>
      <c r="E363" s="64"/>
      <c r="F363" s="64">
        <v>8</v>
      </c>
      <c r="G363" s="64"/>
      <c r="H363" s="64"/>
      <c r="I363" s="64">
        <v>8</v>
      </c>
      <c r="J363" s="64"/>
      <c r="K363" s="94">
        <v>8</v>
      </c>
      <c r="L363" s="100"/>
    </row>
    <row r="364" spans="1:12" s="44" customFormat="1" ht="26.25" customHeight="1">
      <c r="A364" s="124" t="s">
        <v>782</v>
      </c>
      <c r="B364" s="62">
        <v>4</v>
      </c>
      <c r="C364" s="64"/>
      <c r="D364" s="64">
        <v>4</v>
      </c>
      <c r="E364" s="64"/>
      <c r="F364" s="64">
        <v>4</v>
      </c>
      <c r="G364" s="64"/>
      <c r="H364" s="64"/>
      <c r="I364" s="64">
        <v>4</v>
      </c>
      <c r="J364" s="64"/>
      <c r="K364" s="94">
        <v>4</v>
      </c>
      <c r="L364" s="100"/>
    </row>
    <row r="365" spans="1:12" s="44" customFormat="1" ht="26.25" customHeight="1">
      <c r="A365" s="81" t="s">
        <v>783</v>
      </c>
      <c r="B365" s="62">
        <v>146.3</v>
      </c>
      <c r="C365" s="64">
        <v>53.89</v>
      </c>
      <c r="D365" s="64">
        <v>92.41</v>
      </c>
      <c r="E365" s="64"/>
      <c r="F365" s="64">
        <v>92.41</v>
      </c>
      <c r="G365" s="64">
        <v>92.41</v>
      </c>
      <c r="H365" s="64"/>
      <c r="I365" s="64"/>
      <c r="J365" s="64"/>
      <c r="K365" s="94"/>
      <c r="L365" s="100"/>
    </row>
    <row r="366" spans="1:12" s="44" customFormat="1" ht="26.25" customHeight="1">
      <c r="A366" s="124" t="s">
        <v>784</v>
      </c>
      <c r="B366" s="62">
        <v>145.17</v>
      </c>
      <c r="C366" s="64"/>
      <c r="D366" s="64">
        <v>145.17</v>
      </c>
      <c r="E366" s="64"/>
      <c r="F366" s="64">
        <v>145.17</v>
      </c>
      <c r="G366" s="64">
        <v>145.17</v>
      </c>
      <c r="H366" s="64"/>
      <c r="I366" s="64"/>
      <c r="J366" s="64"/>
      <c r="K366" s="94"/>
      <c r="L366" s="73"/>
    </row>
    <row r="367" spans="1:12" s="44" customFormat="1" ht="26.25" customHeight="1">
      <c r="A367" s="91" t="s">
        <v>785</v>
      </c>
      <c r="B367" s="62">
        <v>260.52</v>
      </c>
      <c r="C367" s="64">
        <v>208.42</v>
      </c>
      <c r="D367" s="64">
        <f>B367-C367</f>
        <v>52.099999999999994</v>
      </c>
      <c r="E367" s="64"/>
      <c r="F367" s="64">
        <v>52.1</v>
      </c>
      <c r="G367" s="64">
        <v>52.1</v>
      </c>
      <c r="H367" s="64"/>
      <c r="I367" s="64"/>
      <c r="J367" s="64"/>
      <c r="K367" s="94"/>
      <c r="L367" s="73"/>
    </row>
    <row r="368" spans="1:12" s="43" customFormat="1" ht="18.75" customHeight="1">
      <c r="A368" s="59" t="s">
        <v>36</v>
      </c>
      <c r="B368" s="60"/>
      <c r="C368" s="83"/>
      <c r="D368" s="83"/>
      <c r="E368" s="83"/>
      <c r="F368" s="83"/>
      <c r="G368" s="83"/>
      <c r="H368" s="83"/>
      <c r="I368" s="83"/>
      <c r="J368" s="83"/>
      <c r="K368" s="130"/>
      <c r="L368" s="99"/>
    </row>
    <row r="369" spans="1:12" s="44" customFormat="1" ht="18.75" customHeight="1">
      <c r="A369" s="65"/>
      <c r="B369" s="62"/>
      <c r="C369" s="64"/>
      <c r="D369" s="64"/>
      <c r="E369" s="64"/>
      <c r="F369" s="64"/>
      <c r="G369" s="64"/>
      <c r="H369" s="64"/>
      <c r="I369" s="64"/>
      <c r="J369" s="64"/>
      <c r="K369" s="94"/>
      <c r="L369" s="100"/>
    </row>
    <row r="370" spans="1:12" s="43" customFormat="1" ht="18.75" customHeight="1">
      <c r="A370" s="59" t="s">
        <v>104</v>
      </c>
      <c r="B370" s="60">
        <v>300</v>
      </c>
      <c r="C370" s="60">
        <f aca="true" t="shared" si="71" ref="C370:H370">SUM(C371:C373)</f>
        <v>0</v>
      </c>
      <c r="D370" s="60">
        <f t="shared" si="71"/>
        <v>300</v>
      </c>
      <c r="E370" s="60">
        <f t="shared" si="71"/>
        <v>0</v>
      </c>
      <c r="F370" s="60">
        <v>300</v>
      </c>
      <c r="G370" s="60">
        <f t="shared" si="71"/>
        <v>0</v>
      </c>
      <c r="H370" s="60">
        <f t="shared" si="71"/>
        <v>0</v>
      </c>
      <c r="I370" s="60">
        <v>300</v>
      </c>
      <c r="J370" s="60"/>
      <c r="K370" s="130">
        <v>300</v>
      </c>
      <c r="L370" s="99"/>
    </row>
    <row r="371" spans="1:12" s="44" customFormat="1" ht="18.75" customHeight="1">
      <c r="A371" s="65" t="s">
        <v>786</v>
      </c>
      <c r="B371" s="62">
        <v>300</v>
      </c>
      <c r="C371" s="64"/>
      <c r="D371" s="64">
        <v>300</v>
      </c>
      <c r="E371" s="64"/>
      <c r="F371" s="64">
        <v>300</v>
      </c>
      <c r="G371" s="64"/>
      <c r="H371" s="64"/>
      <c r="I371" s="64">
        <v>300</v>
      </c>
      <c r="J371" s="64"/>
      <c r="K371" s="94">
        <v>300</v>
      </c>
      <c r="L371" s="100"/>
    </row>
    <row r="372" spans="1:12" s="44" customFormat="1" ht="18.75" customHeight="1">
      <c r="A372" s="65" t="s">
        <v>787</v>
      </c>
      <c r="B372" s="62">
        <f>SUM(C372:H372)</f>
        <v>0</v>
      </c>
      <c r="C372" s="64"/>
      <c r="D372" s="64"/>
      <c r="E372" s="64"/>
      <c r="F372" s="64"/>
      <c r="G372" s="64"/>
      <c r="H372" s="64"/>
      <c r="I372" s="64"/>
      <c r="J372" s="64"/>
      <c r="K372" s="94"/>
      <c r="L372" s="100"/>
    </row>
    <row r="373" spans="1:12" s="44" customFormat="1" ht="18.75" customHeight="1">
      <c r="A373" s="65" t="s">
        <v>788</v>
      </c>
      <c r="B373" s="62"/>
      <c r="C373" s="64"/>
      <c r="D373" s="64"/>
      <c r="E373" s="64"/>
      <c r="F373" s="64"/>
      <c r="G373" s="64"/>
      <c r="H373" s="64"/>
      <c r="I373" s="64"/>
      <c r="J373" s="64"/>
      <c r="K373" s="73"/>
      <c r="L373" s="100"/>
    </row>
    <row r="374" spans="1:12" s="44" customFormat="1" ht="18.75" customHeight="1">
      <c r="A374" s="61" t="s">
        <v>789</v>
      </c>
      <c r="B374" s="62">
        <f>B370+B368+B347+B330+B317+B248+B220+B175+B159+B123+B112+B91+B65+B6</f>
        <v>33984.449</v>
      </c>
      <c r="C374" s="62">
        <f aca="true" t="shared" si="72" ref="C374:K374">C370+C368+C347+C330+C317+C248+C220+C175+C159+C123+C112+C91+C65+C6</f>
        <v>6713.54</v>
      </c>
      <c r="D374" s="62">
        <f t="shared" si="72"/>
        <v>26462.22</v>
      </c>
      <c r="E374" s="62">
        <f t="shared" si="72"/>
        <v>0</v>
      </c>
      <c r="F374" s="62">
        <f t="shared" si="72"/>
        <v>26462.22</v>
      </c>
      <c r="G374" s="62">
        <f t="shared" si="72"/>
        <v>13814.5</v>
      </c>
      <c r="H374" s="62">
        <f t="shared" si="72"/>
        <v>1784.42</v>
      </c>
      <c r="I374" s="62">
        <f t="shared" si="72"/>
        <v>9179.81</v>
      </c>
      <c r="J374" s="62">
        <f t="shared" si="72"/>
        <v>1683.49</v>
      </c>
      <c r="K374" s="62">
        <f t="shared" si="72"/>
        <v>12597.73</v>
      </c>
      <c r="L374" s="100"/>
    </row>
    <row r="375" spans="1:12" s="44" customFormat="1" ht="18.75" customHeight="1">
      <c r="A375" s="125" t="s">
        <v>790</v>
      </c>
      <c r="B375" s="125"/>
      <c r="C375" s="125"/>
      <c r="D375" s="125"/>
      <c r="E375" s="125"/>
      <c r="F375" s="125"/>
      <c r="G375" s="125"/>
      <c r="H375" s="125"/>
      <c r="I375" s="125"/>
      <c r="J375" s="125"/>
      <c r="K375" s="125"/>
      <c r="L375" s="125"/>
    </row>
    <row r="376" spans="1:11" s="44" customFormat="1" ht="18.75" customHeight="1">
      <c r="A376" s="126"/>
      <c r="E376" s="127"/>
      <c r="F376" s="127"/>
      <c r="G376" s="127"/>
      <c r="H376" s="127"/>
      <c r="I376" s="127"/>
      <c r="J376" s="127"/>
      <c r="K376" s="132"/>
    </row>
    <row r="377" spans="1:11" s="44" customFormat="1" ht="18.75" customHeight="1">
      <c r="A377" s="126"/>
      <c r="E377" s="127"/>
      <c r="F377" s="127"/>
      <c r="G377" s="127"/>
      <c r="H377" s="128"/>
      <c r="I377" s="127"/>
      <c r="J377" s="127"/>
      <c r="K377" s="132"/>
    </row>
    <row r="378" spans="1:11" s="44" customFormat="1" ht="18.75" customHeight="1">
      <c r="A378" s="126"/>
      <c r="E378" s="127"/>
      <c r="F378" s="127"/>
      <c r="G378" s="127"/>
      <c r="H378" s="127"/>
      <c r="I378" s="127"/>
      <c r="J378" s="127"/>
      <c r="K378" s="132"/>
    </row>
    <row r="379" spans="1:11" s="44" customFormat="1" ht="18.75" customHeight="1">
      <c r="A379" s="126"/>
      <c r="E379" s="127"/>
      <c r="F379" s="127"/>
      <c r="G379" s="127"/>
      <c r="H379" s="127"/>
      <c r="I379" s="127"/>
      <c r="J379" s="127"/>
      <c r="K379" s="132"/>
    </row>
    <row r="380" spans="1:11" s="44" customFormat="1" ht="18.75" customHeight="1">
      <c r="A380" s="126"/>
      <c r="E380" s="127"/>
      <c r="F380" s="127"/>
      <c r="G380" s="127"/>
      <c r="H380" s="127"/>
      <c r="I380" s="127"/>
      <c r="J380" s="127"/>
      <c r="K380" s="132"/>
    </row>
    <row r="381" spans="1:11" s="44" customFormat="1" ht="18.75" customHeight="1">
      <c r="A381" s="126"/>
      <c r="E381" s="127"/>
      <c r="F381" s="127"/>
      <c r="G381" s="127"/>
      <c r="H381" s="127"/>
      <c r="I381" s="127"/>
      <c r="J381" s="127"/>
      <c r="K381" s="132"/>
    </row>
    <row r="382" spans="1:11" s="44" customFormat="1" ht="18.75" customHeight="1">
      <c r="A382" s="126"/>
      <c r="E382" s="127"/>
      <c r="F382" s="127"/>
      <c r="G382" s="127"/>
      <c r="H382" s="127"/>
      <c r="I382" s="127"/>
      <c r="J382" s="127"/>
      <c r="K382" s="132"/>
    </row>
    <row r="383" spans="1:11" s="44" customFormat="1" ht="18.75" customHeight="1">
      <c r="A383" s="126"/>
      <c r="E383" s="127"/>
      <c r="F383" s="127"/>
      <c r="G383" s="127"/>
      <c r="H383" s="127"/>
      <c r="I383" s="127"/>
      <c r="J383" s="127"/>
      <c r="K383" s="132"/>
    </row>
    <row r="384" spans="1:11" s="44" customFormat="1" ht="18.75" customHeight="1">
      <c r="A384" s="126"/>
      <c r="E384" s="127"/>
      <c r="F384" s="127"/>
      <c r="G384" s="127"/>
      <c r="H384" s="127"/>
      <c r="I384" s="127"/>
      <c r="J384" s="127"/>
      <c r="K384" s="132"/>
    </row>
    <row r="385" spans="1:11" s="44" customFormat="1" ht="18.75" customHeight="1">
      <c r="A385" s="126"/>
      <c r="E385" s="127"/>
      <c r="F385" s="127"/>
      <c r="G385" s="127"/>
      <c r="H385" s="127"/>
      <c r="I385" s="127"/>
      <c r="J385" s="127"/>
      <c r="K385" s="132"/>
    </row>
    <row r="386" spans="1:11" s="44" customFormat="1" ht="18.75" customHeight="1">
      <c r="A386" s="126"/>
      <c r="E386" s="127"/>
      <c r="F386" s="127"/>
      <c r="G386" s="127"/>
      <c r="H386" s="127"/>
      <c r="I386" s="127"/>
      <c r="J386" s="127"/>
      <c r="K386" s="132"/>
    </row>
    <row r="387" spans="1:11" s="44" customFormat="1" ht="18.75" customHeight="1">
      <c r="A387" s="126"/>
      <c r="E387" s="127"/>
      <c r="F387" s="127"/>
      <c r="G387" s="127"/>
      <c r="H387" s="127"/>
      <c r="I387" s="127"/>
      <c r="J387" s="127"/>
      <c r="K387" s="132"/>
    </row>
    <row r="388" spans="1:11" s="44" customFormat="1" ht="18.75" customHeight="1">
      <c r="A388" s="126"/>
      <c r="E388" s="127"/>
      <c r="F388" s="127"/>
      <c r="G388" s="127"/>
      <c r="H388" s="127"/>
      <c r="I388" s="127"/>
      <c r="J388" s="127"/>
      <c r="K388" s="132"/>
    </row>
    <row r="389" spans="1:11" s="44" customFormat="1" ht="18.75" customHeight="1">
      <c r="A389" s="126"/>
      <c r="E389" s="127"/>
      <c r="F389" s="127"/>
      <c r="G389" s="127"/>
      <c r="H389" s="127"/>
      <c r="I389" s="127"/>
      <c r="J389" s="127"/>
      <c r="K389" s="132"/>
    </row>
    <row r="390" spans="1:11" s="44" customFormat="1" ht="18.75" customHeight="1">
      <c r="A390" s="126"/>
      <c r="E390" s="127"/>
      <c r="F390" s="127"/>
      <c r="G390" s="127"/>
      <c r="H390" s="127"/>
      <c r="I390" s="127"/>
      <c r="J390" s="127"/>
      <c r="K390" s="132"/>
    </row>
    <row r="391" spans="1:11" s="44" customFormat="1" ht="18.75" customHeight="1">
      <c r="A391" s="126"/>
      <c r="E391" s="127"/>
      <c r="F391" s="127"/>
      <c r="G391" s="127"/>
      <c r="H391" s="127"/>
      <c r="I391" s="127"/>
      <c r="J391" s="127"/>
      <c r="K391" s="132"/>
    </row>
    <row r="392" spans="1:11" s="44" customFormat="1" ht="18.75" customHeight="1">
      <c r="A392" s="126"/>
      <c r="E392" s="127"/>
      <c r="F392" s="127"/>
      <c r="G392" s="127"/>
      <c r="H392" s="127"/>
      <c r="I392" s="127"/>
      <c r="J392" s="127"/>
      <c r="K392" s="132"/>
    </row>
    <row r="393" spans="1:11" s="44" customFormat="1" ht="18.75" customHeight="1">
      <c r="A393" s="126"/>
      <c r="E393" s="127"/>
      <c r="F393" s="127"/>
      <c r="G393" s="127"/>
      <c r="H393" s="127"/>
      <c r="I393" s="127"/>
      <c r="J393" s="127"/>
      <c r="K393" s="132"/>
    </row>
    <row r="394" spans="1:11" s="44" customFormat="1" ht="18.75" customHeight="1">
      <c r="A394" s="126"/>
      <c r="E394" s="127"/>
      <c r="F394" s="127"/>
      <c r="G394" s="127"/>
      <c r="H394" s="127"/>
      <c r="I394" s="127"/>
      <c r="J394" s="127"/>
      <c r="K394" s="132"/>
    </row>
    <row r="395" spans="1:11" s="44" customFormat="1" ht="18.75" customHeight="1">
      <c r="A395" s="126"/>
      <c r="E395" s="127"/>
      <c r="F395" s="127"/>
      <c r="G395" s="127"/>
      <c r="H395" s="127"/>
      <c r="I395" s="127"/>
      <c r="J395" s="127"/>
      <c r="K395" s="132"/>
    </row>
  </sheetData>
  <sheetProtection/>
  <mergeCells count="14">
    <mergeCell ref="A1:L1"/>
    <mergeCell ref="A2:H2"/>
    <mergeCell ref="C3:D3"/>
    <mergeCell ref="G3:K3"/>
    <mergeCell ref="H4:K4"/>
    <mergeCell ref="A375:L375"/>
    <mergeCell ref="A3:A5"/>
    <mergeCell ref="B3:B5"/>
    <mergeCell ref="C4:C5"/>
    <mergeCell ref="D4:D5"/>
    <mergeCell ref="E3:E5"/>
    <mergeCell ref="F3:F5"/>
    <mergeCell ref="G4:G5"/>
    <mergeCell ref="L3:L5"/>
  </mergeCells>
  <printOptions horizontalCentered="1"/>
  <pageMargins left="0.32" right="0" top="0.38" bottom="0.39" header="0.22" footer="0"/>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Administrators</dc:creator>
  <cp:keywords/>
  <dc:description/>
  <cp:lastModifiedBy>Administrator</cp:lastModifiedBy>
  <cp:lastPrinted>2016-12-23T02:09:32Z</cp:lastPrinted>
  <dcterms:created xsi:type="dcterms:W3CDTF">2007-09-11T08:17:08Z</dcterms:created>
  <dcterms:modified xsi:type="dcterms:W3CDTF">2018-03-09T06:23:36Z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2052-10.1.0.6929</vt:lpwstr>
  </property>
</Properties>
</file>