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5" firstSheet="2" activeTab="8"/>
  </bookViews>
  <sheets>
    <sheet name="2020预算执行情况" sheetId="1" r:id="rId1"/>
    <sheet name="收入预算对比表" sheetId="2" r:id="rId2"/>
    <sheet name="2021年支出预算对比表" sheetId="3" r:id="rId3"/>
    <sheet name="2021年收支总表" sheetId="4" r:id="rId4"/>
    <sheet name="拟出让用地" sheetId="5" r:id="rId5"/>
    <sheet name="国有资本经营收入" sheetId="6" r:id="rId6"/>
    <sheet name="2021年支出汇总" sheetId="7" r:id="rId7"/>
    <sheet name="基本支出" sheetId="8" r:id="rId8"/>
    <sheet name="项目支出" sheetId="9" r:id="rId9"/>
    <sheet name="分线项目汇总" sheetId="10" r:id="rId10"/>
    <sheet name="各线项目申报表" sheetId="11" r:id="rId11"/>
    <sheet name="2021年政府采购" sheetId="12" r:id="rId12"/>
    <sheet name="三公及会议、培训费" sheetId="13" r:id="rId13"/>
  </sheets>
  <definedNames>
    <definedName name="_xlnm.Print_Titles" localSheetId="11">'2021年政府采购'!$1:$4</definedName>
    <definedName name="_xlnm.Print_Titles" localSheetId="6">'2021年支出汇总'!$2:$7</definedName>
    <definedName name="_xlnm.Print_Titles" localSheetId="7">'基本支出'!$1:$6</definedName>
    <definedName name="_xlnm.Print_Titles" localSheetId="1">'收入预算对比表'!$1:$4</definedName>
    <definedName name="_xlnm.Print_Titles" localSheetId="8">'项目支出'!$2:$6</definedName>
  </definedNames>
  <calcPr fullCalcOnLoad="1"/>
</workbook>
</file>

<file path=xl/sharedStrings.xml><?xml version="1.0" encoding="utf-8"?>
<sst xmlns="http://schemas.openxmlformats.org/spreadsheetml/2006/main" count="1561" uniqueCount="1160">
  <si>
    <t>表一</t>
  </si>
  <si>
    <t xml:space="preserve">    镇(街道）2020年财政收支执行情况表</t>
  </si>
  <si>
    <t xml:space="preserve">编制单位: </t>
  </si>
  <si>
    <t>单位：万元</t>
  </si>
  <si>
    <t>项        目</t>
  </si>
  <si>
    <t>2020年预算数</t>
  </si>
  <si>
    <t>2020年调整后预算数</t>
  </si>
  <si>
    <t>2020年执行数</t>
  </si>
  <si>
    <t>执行率</t>
  </si>
  <si>
    <t>收入合计</t>
  </si>
  <si>
    <t>支出合计</t>
  </si>
  <si>
    <t>一、体制补助（预算内补助）</t>
  </si>
  <si>
    <t>一、一般公共服务支出</t>
  </si>
  <si>
    <t>二、农村税费改革转移支付补助</t>
  </si>
  <si>
    <t>二、公共安全支出</t>
  </si>
  <si>
    <t>三、体制结算补助</t>
  </si>
  <si>
    <t>三、教育支出</t>
  </si>
  <si>
    <t>四、非税收入</t>
  </si>
  <si>
    <t>四、科学技术支出</t>
  </si>
  <si>
    <t xml:space="preserve">   土地出让金返还</t>
  </si>
  <si>
    <t>五、文化旅游体育与传媒支出</t>
  </si>
  <si>
    <t xml:space="preserve">   国有资本经营收入</t>
  </si>
  <si>
    <t>六、社会保障和就业支出</t>
  </si>
  <si>
    <t xml:space="preserve">   国有资源（资产）有偿使用收入</t>
  </si>
  <si>
    <t>七、卫生健康支出</t>
  </si>
  <si>
    <t xml:space="preserve">   其他收入</t>
  </si>
  <si>
    <t>八、节能环保支出</t>
  </si>
  <si>
    <t>五、专项补助收入</t>
  </si>
  <si>
    <t>九、城乡社区支出</t>
  </si>
  <si>
    <t>　  一般预算</t>
  </si>
  <si>
    <t>十、农林水支出</t>
  </si>
  <si>
    <t xml:space="preserve">    基金预算</t>
  </si>
  <si>
    <t>十一、交通运输支出</t>
  </si>
  <si>
    <t>　　　  其中：城建配套费返还</t>
  </si>
  <si>
    <t>十二、资源勘探工业信息等支出</t>
  </si>
  <si>
    <t>六、各部门拨入经费</t>
  </si>
  <si>
    <t>十三、商业服务业等支出</t>
  </si>
  <si>
    <t xml:space="preserve"> 其中：农村环境综合整治补助</t>
  </si>
  <si>
    <t>十四、住房保障支出</t>
  </si>
  <si>
    <t xml:space="preserve">      计生抚养费返还收入</t>
  </si>
  <si>
    <t>十五、灾害防治及应急管理支出</t>
  </si>
  <si>
    <t xml:space="preserve">      …</t>
  </si>
  <si>
    <t>十六、预备费</t>
  </si>
  <si>
    <t>十七、其他支出</t>
  </si>
  <si>
    <t>表二</t>
  </si>
  <si>
    <t>2021年 石塘 镇(街道）财政收入预算对比表</t>
  </si>
  <si>
    <t>编制单位:</t>
  </si>
  <si>
    <t>单位:万元</t>
  </si>
  <si>
    <t>收         入</t>
  </si>
  <si>
    <t>2021年预算数</t>
  </si>
  <si>
    <t>比2020年增加</t>
  </si>
  <si>
    <t>备注</t>
  </si>
  <si>
    <t>1、其他人口与计划生育事务支出</t>
  </si>
  <si>
    <t>2、义务兵优待</t>
  </si>
  <si>
    <t>3、其他支出（民兵训练费）</t>
  </si>
  <si>
    <t>1、政府性基金收入－土地出让金返还</t>
  </si>
  <si>
    <t>2、国有资本经营收入－市场投资收益</t>
  </si>
  <si>
    <t>3、国有资源（资产）有偿使用收入－房屋出租及广告场地使用权费</t>
  </si>
  <si>
    <t>4、其他收入</t>
  </si>
  <si>
    <t xml:space="preserve">      环卫费</t>
  </si>
  <si>
    <t xml:space="preserve">      石塘镇半岛金沙滩景区联合开发分红</t>
  </si>
  <si>
    <t>每年分红72万后的净值</t>
  </si>
  <si>
    <t xml:space="preserve">      其他</t>
  </si>
  <si>
    <t>五、专项补助</t>
  </si>
  <si>
    <t>1、一般预算</t>
  </si>
  <si>
    <t>2296-43-16+25（敬老院申报）</t>
  </si>
  <si>
    <t xml:space="preserve">  其中：村邮、便民服务中心运行经费补助</t>
  </si>
  <si>
    <t xml:space="preserve">       死亡、伤残抚恤</t>
  </si>
  <si>
    <t xml:space="preserve">                在乡复员、退伍军人生活补助</t>
  </si>
  <si>
    <t xml:space="preserve">       义务兵优待</t>
  </si>
  <si>
    <t xml:space="preserve">       2020年退伍一次性补贴</t>
  </si>
  <si>
    <t xml:space="preserve">       其他优抚</t>
  </si>
  <si>
    <r>
      <t xml:space="preserve">                 60</t>
    </r>
    <r>
      <rPr>
        <sz val="10"/>
        <color indexed="8"/>
        <rFont val="宋体"/>
        <family val="0"/>
      </rPr>
      <t>周岁农村籍退伍军人生活补助</t>
    </r>
  </si>
  <si>
    <t xml:space="preserve">       儿童福利</t>
  </si>
  <si>
    <t xml:space="preserve">       老年福利</t>
  </si>
  <si>
    <t xml:space="preserve">       避灾中心房屋维护</t>
  </si>
  <si>
    <t xml:space="preserve">       敬老院提升改造工程</t>
  </si>
  <si>
    <t xml:space="preserve">       镇级养老服务中心建设</t>
  </si>
  <si>
    <t xml:space="preserve">       城乡居民养老金保险补助</t>
  </si>
  <si>
    <t xml:space="preserve">       攻击性精神病人住院40%补助</t>
  </si>
  <si>
    <t xml:space="preserve">       重度残疾人护理补贴</t>
  </si>
  <si>
    <t xml:space="preserve">       困难残疾人护理补贴</t>
  </si>
  <si>
    <t xml:space="preserve">       其他残疾人事业费</t>
  </si>
  <si>
    <t xml:space="preserve">       自然灾害生活救助</t>
  </si>
  <si>
    <t xml:space="preserve">       农村最低生活保障</t>
  </si>
  <si>
    <t xml:space="preserve">       其他农村社会救助</t>
  </si>
  <si>
    <t xml:space="preserve">       "三改一拆"经费补助</t>
  </si>
  <si>
    <t xml:space="preserve">        温岭市石塘镇灾后码头修复、地质灾害治理工程（地   质灾害子项目）</t>
  </si>
  <si>
    <t>中央国债资金补助420万</t>
  </si>
  <si>
    <t xml:space="preserve">       小城镇环境综合整治补助</t>
  </si>
  <si>
    <t>小城镇综合整治市80%补助计4800万元,17年已拨入1300万,18年已拨2829万,2020年市补671万</t>
  </si>
  <si>
    <t>2、基金预算</t>
  </si>
  <si>
    <t xml:space="preserve">   其中：政府性基金收入－城建配套费返还</t>
  </si>
  <si>
    <t>合       计</t>
  </si>
  <si>
    <t>六、上年结余（净结余）</t>
  </si>
  <si>
    <t xml:space="preserve">  其中：一般预算结余</t>
  </si>
  <si>
    <t xml:space="preserve">       基金预算结余</t>
  </si>
  <si>
    <t>七、各部门拨入经费</t>
  </si>
  <si>
    <t xml:space="preserve">  其中：市人大拨入工作及工作站经费</t>
  </si>
  <si>
    <t xml:space="preserve">       代表补选经费</t>
  </si>
  <si>
    <t xml:space="preserve">       党代表活动经费</t>
  </si>
  <si>
    <t xml:space="preserve">       村五星级党群服务中心补助</t>
  </si>
  <si>
    <t>市里验收通过的,50%配套跟进</t>
  </si>
  <si>
    <t xml:space="preserve">       党员慰问费</t>
  </si>
  <si>
    <t>其中高龄党员8万</t>
  </si>
  <si>
    <t xml:space="preserve">       文化、外宣工作经费</t>
  </si>
  <si>
    <t xml:space="preserve">       新时代文明实践示范带建设</t>
  </si>
  <si>
    <t xml:space="preserve">       市妇联群团服务站经费</t>
  </si>
  <si>
    <t xml:space="preserve">       市政法委全科网格建设经费</t>
  </si>
  <si>
    <t xml:space="preserve">       市公安局治安大队护村队经费补助</t>
  </si>
  <si>
    <t xml:space="preserve">       居住房出租专管员经费</t>
  </si>
  <si>
    <t xml:space="preserve">       社会稳定工作经费</t>
  </si>
  <si>
    <t xml:space="preserve">       市教育局中心幼儿园分园改建补助</t>
  </si>
  <si>
    <t xml:space="preserve">       箬山中新幼儿园墙体改造补助</t>
  </si>
  <si>
    <t xml:space="preserve">       箬山幼儿园租金</t>
  </si>
  <si>
    <t xml:space="preserve">       石塘镇中心幼儿园一层教室沉降改造</t>
  </si>
  <si>
    <t xml:space="preserve">       温岭市石塘镇中心小学白岭头校区教学楼改造（暑期工程）</t>
  </si>
  <si>
    <t xml:space="preserve">       温岭市石塘镇中心小学上马中心校校门路面改造（暑期工程）</t>
  </si>
  <si>
    <t xml:space="preserve">       市教育局暑期工程补助</t>
  </si>
  <si>
    <t xml:space="preserve">       石塘中学扩建工程补助</t>
  </si>
  <si>
    <t xml:space="preserve">       石塘镇中学变电工程</t>
  </si>
  <si>
    <t xml:space="preserve">       石塘镇中学风雨操作、微格教室装修工    程</t>
  </si>
  <si>
    <t xml:space="preserve">       文化礼堂建设补助及运行奖励补助</t>
  </si>
  <si>
    <t xml:space="preserve">       文化礼堂管理员及分部管理员奖补</t>
  </si>
  <si>
    <t xml:space="preserve">       市文化活动经费补助</t>
  </si>
  <si>
    <t>2020年文化广场建设补助</t>
  </si>
  <si>
    <t xml:space="preserve">       旅游大巴支线补助</t>
  </si>
  <si>
    <t xml:space="preserve">       珍珠滩沿海绿道服务建筑及景观设计(1#地块)工程补助</t>
  </si>
  <si>
    <t xml:space="preserve">       新村村元龙岙A级景区村庄项目建设</t>
  </si>
  <si>
    <t xml:space="preserve">       省级休闲乡村创建项目</t>
  </si>
  <si>
    <t>休闲小镇</t>
  </si>
  <si>
    <t xml:space="preserve">       新村村A级景区村庄</t>
  </si>
  <si>
    <t>19年A级项目</t>
  </si>
  <si>
    <t xml:space="preserve">       东海村(小箬)A级景区村庄</t>
  </si>
  <si>
    <t xml:space="preserve">       粗沙头村A级景区村庄</t>
  </si>
  <si>
    <t>20年预报A级项目</t>
  </si>
  <si>
    <t xml:space="preserve">       高岩村2A级景区村庄</t>
  </si>
  <si>
    <t>20年预报2A级项目</t>
  </si>
  <si>
    <t xml:space="preserve">       双红村A级景区村庄</t>
  </si>
  <si>
    <t xml:space="preserve">       东海村(小箬)2A级景区村庄</t>
  </si>
  <si>
    <t xml:space="preserve">       金沙村新远景A级景区村庄</t>
  </si>
  <si>
    <t xml:space="preserve">       隔海村A级景区村庄</t>
  </si>
  <si>
    <t xml:space="preserve">       海利村(四岙村)2A级景区村庄</t>
  </si>
  <si>
    <t xml:space="preserve">       海利村(五岙村)3A级景区村庄</t>
  </si>
  <si>
    <t>18年A级项目</t>
  </si>
  <si>
    <t xml:space="preserve">       伴手礼评选大赛补助</t>
  </si>
  <si>
    <t xml:space="preserve">       曙光金沙湾景区创4A改造提升</t>
  </si>
  <si>
    <t xml:space="preserve">       市交通治堵保安人员资金补助</t>
  </si>
  <si>
    <t xml:space="preserve">       人力社保开支补助</t>
  </si>
  <si>
    <t xml:space="preserve">       避灾中心房屋维修</t>
  </si>
  <si>
    <t xml:space="preserve">       镇级照料中心补助</t>
  </si>
  <si>
    <t xml:space="preserve">       医疗救助</t>
  </si>
  <si>
    <t xml:space="preserve">       计生联系员工资</t>
  </si>
  <si>
    <t xml:space="preserve">       市农办农村生活污水处理工程补助</t>
  </si>
  <si>
    <t>具体项目明细详见项目支出明细表</t>
  </si>
  <si>
    <t xml:space="preserve">       通过“美丽城镇样板镇”验收</t>
  </si>
  <si>
    <t xml:space="preserve">       创建特色型外加奖励</t>
  </si>
  <si>
    <t xml:space="preserve">       四好公路(金星至五岙)基海路段白改黑提升工程补助</t>
  </si>
  <si>
    <t xml:space="preserve">       石塘镇道路板块修复工程补助</t>
  </si>
  <si>
    <t xml:space="preserve">       温岭市石塘镇SD324-D段道路白改黑工程补助</t>
  </si>
  <si>
    <t xml:space="preserve">       石塘镇旅游集散中心围墙场地平整工程补助</t>
  </si>
  <si>
    <t xml:space="preserve">       19年未结算小城镇项目补助</t>
  </si>
  <si>
    <t xml:space="preserve">       S324林石线拓宽改造工程补助</t>
  </si>
  <si>
    <r>
      <t xml:space="preserve">                </t>
    </r>
    <r>
      <rPr>
        <sz val="10"/>
        <color indexed="8"/>
        <rFont val="宋体"/>
        <family val="0"/>
      </rPr>
      <t>桂岙隧道台损修复工程补助</t>
    </r>
  </si>
  <si>
    <r>
      <t xml:space="preserve">                </t>
    </r>
    <r>
      <rPr>
        <sz val="10"/>
        <color indexed="8"/>
        <rFont val="宋体"/>
        <family val="0"/>
      </rPr>
      <t>朝阳路上齐路改造补助</t>
    </r>
  </si>
  <si>
    <t xml:space="preserve">       港岙村桂岙隧道口4间房屋征收费</t>
  </si>
  <si>
    <t xml:space="preserve">       工程启动后未拆房屋的拆除费</t>
  </si>
  <si>
    <t xml:space="preserve">       三岙立面改造</t>
  </si>
  <si>
    <t>续建</t>
  </si>
  <si>
    <t xml:space="preserve">       海港村石屋保护利用重点村</t>
  </si>
  <si>
    <t>新建市补80%</t>
  </si>
  <si>
    <t xml:space="preserve">       高岩村石屋保护利用一般村</t>
  </si>
  <si>
    <t xml:space="preserve">       中山村石屋保护利用一般村</t>
  </si>
  <si>
    <t xml:space="preserve">       双红村石屋保护利用一般村</t>
  </si>
  <si>
    <t xml:space="preserve">       中山村省历史文化保护一般村</t>
  </si>
  <si>
    <t>新建工程量要超过30万才可以补到30万</t>
  </si>
  <si>
    <t xml:space="preserve">       粗沙头村精品村</t>
  </si>
  <si>
    <t>新建市补70%</t>
  </si>
  <si>
    <t xml:space="preserve">       村级保洁人员以奖代补</t>
  </si>
  <si>
    <t xml:space="preserve">       垃圾分类相关费用补助</t>
  </si>
  <si>
    <t xml:space="preserve">       公厕长效保洁补助</t>
  </si>
  <si>
    <t xml:space="preserve">       石塘镇农村垃圾减量化资源化委托运营服务项目补助</t>
  </si>
  <si>
    <t xml:space="preserve">       12吨压缩车</t>
  </si>
  <si>
    <t xml:space="preserve">       工矿企业安全监管费用补助</t>
  </si>
  <si>
    <t xml:space="preserve">       市国土资源管理局地质灾害补助</t>
  </si>
  <si>
    <t>市补70%</t>
  </si>
  <si>
    <t xml:space="preserve">       石塘镇金沙滩道路边坡治理工程</t>
  </si>
  <si>
    <t>19年12月市已预拨25万</t>
  </si>
  <si>
    <t xml:space="preserve">       石塘镇黄坭新村杨金梅等十户屋后崩塌地质灾害治理工程</t>
  </si>
  <si>
    <t>19年12月市已预拨20万</t>
  </si>
  <si>
    <t xml:space="preserve">       三岙村民房(001号)东侧边坡地质灾害治理工程</t>
  </si>
  <si>
    <t>19年12月市已预拨17万</t>
  </si>
  <si>
    <r>
      <t xml:space="preserve">                </t>
    </r>
    <r>
      <rPr>
        <sz val="10"/>
        <color indexed="8"/>
        <rFont val="宋体"/>
        <family val="0"/>
      </rPr>
      <t>盐北线台损抢修工程补助</t>
    </r>
  </si>
  <si>
    <t xml:space="preserve">       隔海岛供水水工程补助</t>
  </si>
  <si>
    <t xml:space="preserve">       上箬塘涵闸改造</t>
  </si>
  <si>
    <t xml:space="preserve">       红卫山塘溢洪道</t>
  </si>
  <si>
    <t xml:space="preserve">       里西水库降坝</t>
  </si>
  <si>
    <t xml:space="preserve">       水库物业化</t>
  </si>
  <si>
    <t xml:space="preserve">       西坑水库（挖溢洪道）</t>
  </si>
  <si>
    <t xml:space="preserve">       石塘溪整治</t>
  </si>
  <si>
    <t xml:space="preserve">       村邮站</t>
  </si>
  <si>
    <t xml:space="preserve">       对村民委员会和党支部的补助</t>
  </si>
  <si>
    <t xml:space="preserve">       台损码头修复补助</t>
  </si>
  <si>
    <t xml:space="preserve">       湾滩长</t>
  </si>
  <si>
    <t xml:space="preserve">       市海洋与渔业局中心渔港港区海洋垃圾清理外包及渔业码头修复改造工程补助</t>
  </si>
  <si>
    <t xml:space="preserve">       海港管理站运行费用</t>
  </si>
  <si>
    <t xml:space="preserve">       美丽渔村建设补助</t>
  </si>
  <si>
    <t xml:space="preserve">       经济薄弱村项目补助</t>
  </si>
  <si>
    <t xml:space="preserve">       畜牧</t>
  </si>
  <si>
    <t xml:space="preserve">       小沙头村码头综合改造工程补助</t>
  </si>
  <si>
    <t xml:space="preserve">       海难救助补助</t>
  </si>
  <si>
    <t xml:space="preserve">       森林防火经费补助</t>
  </si>
  <si>
    <r>
      <t xml:space="preserve">                </t>
    </r>
    <r>
      <rPr>
        <sz val="10"/>
        <color indexed="8"/>
        <rFont val="宋体"/>
        <family val="0"/>
      </rPr>
      <t>二级供水管网改造工程补助</t>
    </r>
  </si>
  <si>
    <t xml:space="preserve">       海塘管理站补助</t>
  </si>
  <si>
    <t xml:space="preserve">       水库、山塘养护运行管理补助</t>
  </si>
  <si>
    <t xml:space="preserve">       河道保洁及整治补助</t>
  </si>
  <si>
    <t xml:space="preserve">       小沙头透水式码头补助</t>
  </si>
  <si>
    <t>81省道指挥部</t>
  </si>
  <si>
    <r>
      <t xml:space="preserve">                </t>
    </r>
    <r>
      <rPr>
        <sz val="10"/>
        <color indexed="8"/>
        <rFont val="宋体"/>
        <family val="0"/>
      </rPr>
      <t>林石线</t>
    </r>
    <r>
      <rPr>
        <sz val="10"/>
        <color indexed="8"/>
        <rFont val="Times New Roman"/>
        <family val="1"/>
      </rPr>
      <t>---</t>
    </r>
    <r>
      <rPr>
        <sz val="10"/>
        <color indexed="8"/>
        <rFont val="宋体"/>
        <family val="0"/>
      </rPr>
      <t>花柴爿道路工程补助</t>
    </r>
  </si>
  <si>
    <r>
      <t xml:space="preserve">                </t>
    </r>
    <r>
      <rPr>
        <sz val="10"/>
        <color indexed="8"/>
        <rFont val="宋体"/>
        <family val="0"/>
      </rPr>
      <t>三蒜渡船建设补助</t>
    </r>
  </si>
  <si>
    <r>
      <t xml:space="preserve">                </t>
    </r>
    <r>
      <rPr>
        <sz val="10"/>
        <color indexed="8"/>
        <rFont val="宋体"/>
        <family val="0"/>
      </rPr>
      <t>三蒜渡船码头建设补助</t>
    </r>
  </si>
  <si>
    <r>
      <t xml:space="preserve">                </t>
    </r>
    <r>
      <rPr>
        <sz val="10"/>
        <color indexed="8"/>
        <rFont val="宋体"/>
        <family val="0"/>
      </rPr>
      <t>三蒜渡运站房建设补助</t>
    </r>
  </si>
  <si>
    <r>
      <t xml:space="preserve">                </t>
    </r>
    <r>
      <rPr>
        <sz val="10"/>
        <color indexed="8"/>
        <rFont val="宋体"/>
        <family val="0"/>
      </rPr>
      <t>九曲山路台损边坡修复补助</t>
    </r>
  </si>
  <si>
    <r>
      <t xml:space="preserve">                </t>
    </r>
    <r>
      <rPr>
        <sz val="10"/>
        <color indexed="8"/>
        <rFont val="宋体"/>
        <family val="0"/>
      </rPr>
      <t>尖山头道路改造提升补助</t>
    </r>
  </si>
  <si>
    <r>
      <t xml:space="preserve">                2021</t>
    </r>
    <r>
      <rPr>
        <sz val="10"/>
        <color indexed="8"/>
        <rFont val="宋体"/>
        <family val="0"/>
      </rPr>
      <t>年温岭市石塘镇上箬线大中修工程</t>
    </r>
  </si>
  <si>
    <r>
      <t xml:space="preserve">                </t>
    </r>
    <r>
      <rPr>
        <sz val="10"/>
        <color indexed="8"/>
        <rFont val="宋体"/>
        <family val="0"/>
      </rPr>
      <t>温岭市石塘镇上箬线桥梁修复工程</t>
    </r>
  </si>
  <si>
    <r>
      <t xml:space="preserve">                </t>
    </r>
    <r>
      <rPr>
        <sz val="10"/>
        <color indexed="8"/>
        <rFont val="宋体"/>
        <family val="0"/>
      </rPr>
      <t>温岭市石塘镇税务桥至前红道路大中修工程</t>
    </r>
  </si>
  <si>
    <r>
      <t xml:space="preserve">                </t>
    </r>
    <r>
      <rPr>
        <sz val="10"/>
        <color indexed="8"/>
        <rFont val="宋体"/>
        <family val="0"/>
      </rPr>
      <t>石塘镇交通安全隐患治理工程补助</t>
    </r>
  </si>
  <si>
    <r>
      <t xml:space="preserve">                </t>
    </r>
    <r>
      <rPr>
        <sz val="10"/>
        <color indexed="8"/>
        <rFont val="宋体"/>
        <family val="0"/>
      </rPr>
      <t>温岭市石塘镇四好公路金星至三岙绿化提升工程</t>
    </r>
  </si>
  <si>
    <r>
      <t xml:space="preserve">                </t>
    </r>
    <r>
      <rPr>
        <sz val="10"/>
        <color indexed="8"/>
        <rFont val="宋体"/>
        <family val="0"/>
      </rPr>
      <t>石塘镇基海路道路改造工程</t>
    </r>
  </si>
  <si>
    <r>
      <t xml:space="preserve">                </t>
    </r>
    <r>
      <rPr>
        <sz val="10"/>
        <color indexed="8"/>
        <rFont val="宋体"/>
        <family val="0"/>
      </rPr>
      <t>市流动办旅馆式管理人员工资补助</t>
    </r>
  </si>
  <si>
    <r>
      <t xml:space="preserve">                </t>
    </r>
    <r>
      <rPr>
        <sz val="10"/>
        <color indexed="8"/>
        <rFont val="宋体"/>
        <family val="0"/>
      </rPr>
      <t>三蒜渡口码头日常开支补助</t>
    </r>
  </si>
  <si>
    <r>
      <t xml:space="preserve">                </t>
    </r>
    <r>
      <rPr>
        <sz val="10"/>
        <color indexed="8"/>
        <rFont val="宋体"/>
        <family val="0"/>
      </rPr>
      <t>隔海公益渡口码头日常开支补助</t>
    </r>
  </si>
  <si>
    <r>
      <t xml:space="preserve">                </t>
    </r>
    <r>
      <rPr>
        <sz val="10"/>
        <color indexed="8"/>
        <rFont val="宋体"/>
        <family val="0"/>
      </rPr>
      <t>隔海渡口码头</t>
    </r>
    <r>
      <rPr>
        <sz val="10"/>
        <color indexed="8"/>
        <rFont val="Times New Roman"/>
        <family val="1"/>
      </rPr>
      <t>(</t>
    </r>
    <r>
      <rPr>
        <sz val="10"/>
        <color indexed="8"/>
        <rFont val="宋体"/>
        <family val="0"/>
      </rPr>
      <t>高升-隔海渡船码头)补助</t>
    </r>
  </si>
  <si>
    <r>
      <t xml:space="preserve">                </t>
    </r>
    <r>
      <rPr>
        <sz val="10"/>
        <color indexed="8"/>
        <rFont val="宋体"/>
        <family val="0"/>
      </rPr>
      <t>上箬线改造提升</t>
    </r>
    <r>
      <rPr>
        <sz val="10"/>
        <color indexed="8"/>
        <rFont val="Times New Roman"/>
        <family val="1"/>
      </rPr>
      <t>(</t>
    </r>
    <r>
      <rPr>
        <sz val="10"/>
        <color indexed="8"/>
        <rFont val="宋体"/>
        <family val="0"/>
      </rPr>
      <t>安澜路</t>
    </r>
    <r>
      <rPr>
        <sz val="10"/>
        <color indexed="8"/>
        <rFont val="Times New Roman"/>
        <family val="1"/>
      </rPr>
      <t>--</t>
    </r>
    <r>
      <rPr>
        <sz val="10"/>
        <color indexed="8"/>
        <rFont val="宋体"/>
        <family val="0"/>
      </rPr>
      <t>曙光大道)补助</t>
    </r>
  </si>
  <si>
    <r>
      <t xml:space="preserve">                </t>
    </r>
    <r>
      <rPr>
        <sz val="10"/>
        <color indexed="8"/>
        <rFont val="宋体"/>
        <family val="0"/>
      </rPr>
      <t>安澜路亮化工程</t>
    </r>
  </si>
  <si>
    <r>
      <t xml:space="preserve">                </t>
    </r>
    <r>
      <rPr>
        <sz val="10"/>
        <color indexed="8"/>
        <rFont val="宋体"/>
        <family val="0"/>
      </rPr>
      <t>盐北线标志标线工程补助</t>
    </r>
  </si>
  <si>
    <r>
      <t xml:space="preserve">                </t>
    </r>
    <r>
      <rPr>
        <sz val="10"/>
        <color indexed="8"/>
        <rFont val="宋体"/>
        <family val="0"/>
      </rPr>
      <t>吉祥村西沙村道路交通安全设施工程补助</t>
    </r>
  </si>
  <si>
    <r>
      <t xml:space="preserve">                </t>
    </r>
    <r>
      <rPr>
        <sz val="10"/>
        <color indexed="8"/>
        <rFont val="宋体"/>
        <family val="0"/>
      </rPr>
      <t>石塘镇四好公路(金星</t>
    </r>
    <r>
      <rPr>
        <sz val="10"/>
        <color indexed="8"/>
        <rFont val="Times New Roman"/>
        <family val="1"/>
      </rPr>
      <t>--</t>
    </r>
    <r>
      <rPr>
        <sz val="10"/>
        <color indexed="8"/>
        <rFont val="宋体"/>
        <family val="0"/>
      </rPr>
      <t>钓浜绿道口)绿化提升工程补助</t>
    </r>
  </si>
  <si>
    <r>
      <t xml:space="preserve">                </t>
    </r>
    <r>
      <rPr>
        <sz val="10"/>
        <color indexed="8"/>
        <rFont val="宋体"/>
        <family val="0"/>
      </rPr>
      <t>石塘镇四好公路(镇门口</t>
    </r>
    <r>
      <rPr>
        <sz val="10"/>
        <color indexed="8"/>
        <rFont val="Times New Roman"/>
        <family val="1"/>
      </rPr>
      <t>--</t>
    </r>
    <r>
      <rPr>
        <sz val="10"/>
        <color indexed="8"/>
        <rFont val="宋体"/>
        <family val="0"/>
      </rPr>
      <t>五岙)绿化提升工程补助</t>
    </r>
  </si>
  <si>
    <r>
      <t xml:space="preserve">                </t>
    </r>
    <r>
      <rPr>
        <sz val="10"/>
        <color indexed="8"/>
        <rFont val="宋体"/>
        <family val="0"/>
      </rPr>
      <t>南沙线交通安全设施工程补助</t>
    </r>
  </si>
  <si>
    <r>
      <t xml:space="preserve">                </t>
    </r>
    <r>
      <rPr>
        <sz val="10"/>
        <color indexed="8"/>
        <rFont val="宋体"/>
        <family val="0"/>
      </rPr>
      <t>反走私工作经费</t>
    </r>
  </si>
  <si>
    <r>
      <t xml:space="preserve">                </t>
    </r>
    <r>
      <rPr>
        <sz val="10"/>
        <color indexed="8"/>
        <rFont val="宋体"/>
        <family val="0"/>
      </rPr>
      <t>市场改造提升补助资金</t>
    </r>
  </si>
  <si>
    <t xml:space="preserve">       八一省道拆迁安置补助费</t>
  </si>
  <si>
    <t xml:space="preserve">       市涉污办上马工业园区"污水零直排"建设摸排费用</t>
  </si>
  <si>
    <t>二期</t>
  </si>
  <si>
    <t xml:space="preserve">       上马工业区电镀医化区块地下水管控工程</t>
  </si>
  <si>
    <t xml:space="preserve">       上马工业区集聚区“五个一体化”建设</t>
  </si>
  <si>
    <t xml:space="preserve">       反走私工作经费</t>
  </si>
  <si>
    <t xml:space="preserve">       自然灾害救助</t>
  </si>
  <si>
    <t>总     计</t>
  </si>
  <si>
    <t>表三</t>
  </si>
  <si>
    <t>2021年    镇(街道）财政支出预算对比表</t>
  </si>
  <si>
    <t>2021年预算占比</t>
  </si>
  <si>
    <t>预算支出合计</t>
  </si>
  <si>
    <t xml:space="preserve">     其中：新型农村合作医疗支出</t>
  </si>
  <si>
    <t xml:space="preserve">     其中：城乡社区环境卫生</t>
  </si>
  <si>
    <t xml:space="preserve">           城市建设支出</t>
  </si>
  <si>
    <t xml:space="preserve">    其中：五水共治支出</t>
  </si>
  <si>
    <t>表四</t>
  </si>
  <si>
    <t>2021年 镇财政预算收支汇总表</t>
  </si>
  <si>
    <t>收入预算项目</t>
  </si>
  <si>
    <t>金 额</t>
  </si>
  <si>
    <t>支出预算项目</t>
  </si>
  <si>
    <t>金    额</t>
  </si>
  <si>
    <t>备     注</t>
  </si>
  <si>
    <t>一、体制补助</t>
  </si>
  <si>
    <t>201一般公共服务支出</t>
  </si>
  <si>
    <t>204公共安全支出</t>
  </si>
  <si>
    <t>205教育事业支出</t>
  </si>
  <si>
    <t>206科学技术支出</t>
  </si>
  <si>
    <t>207文化旅游体育与传媒支出</t>
  </si>
  <si>
    <t>208社会保障和就业支出</t>
  </si>
  <si>
    <t>3、国有资源（资产）有偿使用收入</t>
  </si>
  <si>
    <t>210卫生健康支出</t>
  </si>
  <si>
    <t>4、其他收入（环卫费等）</t>
  </si>
  <si>
    <t>211节能环保支出</t>
  </si>
  <si>
    <t>212城乡社区支出</t>
  </si>
  <si>
    <t>213农林水支出</t>
  </si>
  <si>
    <t>214交通运输支出</t>
  </si>
  <si>
    <t>215资源勘探工业信息等支出</t>
  </si>
  <si>
    <t>216商品服务业等支出</t>
  </si>
  <si>
    <t>221住房保障支出</t>
  </si>
  <si>
    <t>224灾害防治及应急管理支出</t>
  </si>
  <si>
    <t>227预备费</t>
  </si>
  <si>
    <r>
      <t>2</t>
    </r>
    <r>
      <rPr>
        <sz val="11"/>
        <rFont val="宋体"/>
        <family val="0"/>
      </rPr>
      <t>29其他支出</t>
    </r>
  </si>
  <si>
    <t>收入预算合计</t>
  </si>
  <si>
    <t>支出预算合计</t>
  </si>
  <si>
    <t>上年结余</t>
  </si>
  <si>
    <t>年终结余</t>
  </si>
  <si>
    <t>总   计</t>
  </si>
  <si>
    <t>表五</t>
  </si>
  <si>
    <t xml:space="preserve"> 2021年 石塘 镇（街道）拟出让用地统计表</t>
  </si>
  <si>
    <t>序号</t>
  </si>
  <si>
    <t>地块位置</t>
  </si>
  <si>
    <t>项目名称</t>
  </si>
  <si>
    <t>面积</t>
  </si>
  <si>
    <t>用途</t>
  </si>
  <si>
    <t>项目审批情况</t>
  </si>
  <si>
    <t>成交地价</t>
  </si>
  <si>
    <t>返还成本及出让金净收益</t>
  </si>
  <si>
    <t>上马工业区</t>
  </si>
  <si>
    <t>DB010230-1土地出让</t>
  </si>
  <si>
    <t>6亩</t>
  </si>
  <si>
    <t>工业用地</t>
  </si>
  <si>
    <t>已结算</t>
  </si>
  <si>
    <t>DB010230-2土地出让</t>
  </si>
  <si>
    <t>7亩</t>
  </si>
  <si>
    <t>DB010337-1土地出让</t>
  </si>
  <si>
    <t>9.8亩</t>
  </si>
  <si>
    <t>商住用地</t>
  </si>
  <si>
    <t>DB030107土地出让</t>
  </si>
  <si>
    <t>17亩</t>
  </si>
  <si>
    <t>热电用地</t>
  </si>
  <si>
    <t>车关</t>
  </si>
  <si>
    <t>ST040113-2土地出让</t>
  </si>
  <si>
    <t>12亩</t>
  </si>
  <si>
    <t>娱乐商业用地</t>
  </si>
  <si>
    <t>DB030108土地出让</t>
  </si>
  <si>
    <t>59亩</t>
  </si>
  <si>
    <t>前红</t>
  </si>
  <si>
    <t>曙光文化用地</t>
  </si>
  <si>
    <t>60亩</t>
  </si>
  <si>
    <t>商业用地</t>
  </si>
  <si>
    <t>15亩</t>
  </si>
  <si>
    <t>DB010319单间出让</t>
  </si>
  <si>
    <t>26间</t>
  </si>
  <si>
    <t>住宅用地</t>
  </si>
  <si>
    <t>盐南老工业区</t>
  </si>
  <si>
    <t>金星</t>
  </si>
  <si>
    <t>金星三角地</t>
  </si>
  <si>
    <t>10亩</t>
  </si>
  <si>
    <t>源泰对面两块</t>
  </si>
  <si>
    <t>11亩</t>
  </si>
  <si>
    <t>合计</t>
  </si>
  <si>
    <t>表六</t>
  </si>
  <si>
    <t xml:space="preserve"> 2021年石塘镇（街道）国有资源（资产）有偿使用收入、国有资本经营收入明细表</t>
  </si>
  <si>
    <t>预估年收入</t>
  </si>
  <si>
    <t>箬山花岙水产市场</t>
  </si>
  <si>
    <t>2020年尚欠10万</t>
  </si>
  <si>
    <t>箬山苍岙水产市场</t>
  </si>
  <si>
    <t>钓浜水产市场</t>
  </si>
  <si>
    <t>2020年承包款26.25万未交</t>
  </si>
  <si>
    <t>老钓浜镇屋顶租赁费</t>
  </si>
  <si>
    <t>中国铁塔股份有限公司租期2019.4.1--2022.3.31</t>
  </si>
  <si>
    <t>上马工业园区场地租赁费</t>
  </si>
  <si>
    <t>上马工业园区租赁给温岭市振隆汽车驾驶技术培训有限公司的曙光大道东侧35.3亩土地的租赁费（2015年7月15日至2020年7月14日）</t>
  </si>
  <si>
    <t>车关金沙滩旅游开发管理费上交</t>
  </si>
  <si>
    <t>舒服养老院石塘镇敬老院承包款</t>
  </si>
  <si>
    <t>2017.7.1--2027.6.30</t>
  </si>
  <si>
    <t>石塘镇公共租赁住房租赁费</t>
  </si>
  <si>
    <t>4间</t>
  </si>
  <si>
    <t>272.9元/月.承租人:曹冬、张华琴、郭定喜、毛光定</t>
  </si>
  <si>
    <t>表七</t>
  </si>
  <si>
    <t>2021年 石塘 镇(街道）财政支出(预算)汇总表</t>
  </si>
  <si>
    <t xml:space="preserve">编制单位:              </t>
  </si>
  <si>
    <t>项目及科目名称</t>
  </si>
  <si>
    <t>人数</t>
  </si>
  <si>
    <t>基本支出全年预算</t>
  </si>
  <si>
    <t>项目支出总投资预算</t>
  </si>
  <si>
    <t>其中：</t>
  </si>
  <si>
    <t>全年预算支出合计</t>
  </si>
  <si>
    <t>其中:</t>
  </si>
  <si>
    <t>备    注</t>
  </si>
  <si>
    <t>财政供养</t>
  </si>
  <si>
    <t>自聘</t>
  </si>
  <si>
    <t>以前年度已支付</t>
  </si>
  <si>
    <t>镇本级预算支出</t>
  </si>
  <si>
    <t>市财政补助</t>
  </si>
  <si>
    <t>市各部门专项补助</t>
  </si>
  <si>
    <t>在职</t>
  </si>
  <si>
    <t>退休</t>
  </si>
  <si>
    <t>财政预算总支出</t>
  </si>
  <si>
    <t>一般公共服务支出</t>
  </si>
  <si>
    <t>一、人大事务</t>
  </si>
  <si>
    <t>二、政协事务</t>
  </si>
  <si>
    <t>三、政府办公室及相关机构事务</t>
  </si>
  <si>
    <t>四、统计信息事务</t>
  </si>
  <si>
    <t>五、财政事务</t>
  </si>
  <si>
    <t>六、纪检监察事务</t>
  </si>
  <si>
    <t>七、商贸事务</t>
  </si>
  <si>
    <t>八、宗教事务</t>
  </si>
  <si>
    <t>九、港澳台侨事务</t>
  </si>
  <si>
    <t>十、档案事务</t>
  </si>
  <si>
    <t>十一、群众团体事务</t>
  </si>
  <si>
    <t>十二、党委办公室及相关机构事务</t>
  </si>
  <si>
    <t>十三、组织事务</t>
  </si>
  <si>
    <t>十四、宣传事务</t>
  </si>
  <si>
    <t>十五、统战事务</t>
  </si>
  <si>
    <t>十六、其他一般公共服务支出</t>
  </si>
  <si>
    <t>公共安全支出</t>
  </si>
  <si>
    <t>一、公安</t>
  </si>
  <si>
    <t>二、司法</t>
  </si>
  <si>
    <t>三、其他公共安全支出</t>
  </si>
  <si>
    <t>教育支出</t>
  </si>
  <si>
    <t>一、普通教育</t>
  </si>
  <si>
    <t>二、其他普通教育支出</t>
  </si>
  <si>
    <t>科学技术支出</t>
  </si>
  <si>
    <r>
      <t>一、</t>
    </r>
    <r>
      <rPr>
        <sz val="10"/>
        <rFont val="Times New Roman"/>
        <family val="1"/>
      </rPr>
      <t xml:space="preserve"> </t>
    </r>
    <r>
      <rPr>
        <sz val="10"/>
        <rFont val="宋体"/>
        <family val="0"/>
      </rPr>
      <t>技术研究与开发</t>
    </r>
  </si>
  <si>
    <t>二、其他科学技术支出</t>
  </si>
  <si>
    <t>文化旅游体育与传媒支出</t>
  </si>
  <si>
    <t>一、文化和旅游</t>
  </si>
  <si>
    <t>二、文物</t>
  </si>
  <si>
    <t>三、体育</t>
  </si>
  <si>
    <t>四、新闻出版电影</t>
  </si>
  <si>
    <t>社会保障和就业支出</t>
  </si>
  <si>
    <t>一、人力资源和社会保障管理事务</t>
  </si>
  <si>
    <t>二、民政管理事务</t>
  </si>
  <si>
    <t>三、行政事业单位离退休</t>
  </si>
  <si>
    <t>四、就业补助</t>
  </si>
  <si>
    <t>五、抚恤</t>
  </si>
  <si>
    <t>六、退役安置</t>
  </si>
  <si>
    <t>七、社会福利</t>
  </si>
  <si>
    <t>八、残疾人事业</t>
  </si>
  <si>
    <t>九、自然灾害生活救助</t>
  </si>
  <si>
    <t>十、最低生活保障</t>
  </si>
  <si>
    <t>十一、临时救助</t>
  </si>
  <si>
    <t>十二、特困人员救助供养</t>
  </si>
  <si>
    <t>十三、其他生活救助</t>
  </si>
  <si>
    <t>卫生健康支出</t>
  </si>
  <si>
    <t>一、卫生健康管理事务</t>
  </si>
  <si>
    <t>二、公共卫生</t>
  </si>
  <si>
    <t>三、计划生育事务</t>
  </si>
  <si>
    <t>四、财政对基本医疗保险基金的补助</t>
  </si>
  <si>
    <t>五、医疗救助</t>
  </si>
  <si>
    <t>六、优抚对象医疗</t>
  </si>
  <si>
    <t>七、其他卫生健康支出</t>
  </si>
  <si>
    <t>节能环保支出</t>
  </si>
  <si>
    <t>一、环境保护管理事务</t>
  </si>
  <si>
    <t>二、污染防治</t>
  </si>
  <si>
    <t>三、自然生态保护</t>
  </si>
  <si>
    <t>城乡社区支出</t>
  </si>
  <si>
    <t>一、城乡社区管理事务</t>
  </si>
  <si>
    <t>二、城乡社区规划与管理</t>
  </si>
  <si>
    <t>三、城乡社区公共设施</t>
  </si>
  <si>
    <t>四、城乡社区环境卫生</t>
  </si>
  <si>
    <t>五、建设市场管理与监督</t>
  </si>
  <si>
    <t>六、国有土地使用权出让金支出</t>
  </si>
  <si>
    <t xml:space="preserve">七、其他城乡社区事务支出 </t>
  </si>
  <si>
    <t>农林水支出</t>
  </si>
  <si>
    <t>一、农业</t>
  </si>
  <si>
    <t>二、林业和草原</t>
  </si>
  <si>
    <t>三、水利</t>
  </si>
  <si>
    <t>四、扶贫</t>
  </si>
  <si>
    <t>五、农村综合改革</t>
  </si>
  <si>
    <t>六、其他农林水事务支出</t>
  </si>
  <si>
    <t>交通运输支出</t>
  </si>
  <si>
    <r>
      <t xml:space="preserve"> </t>
    </r>
    <r>
      <rPr>
        <sz val="10"/>
        <rFont val="宋体"/>
        <family val="0"/>
      </rPr>
      <t xml:space="preserve">   一、公路水路运输</t>
    </r>
  </si>
  <si>
    <t xml:space="preserve">    二、其他交通运输支出</t>
  </si>
  <si>
    <t>资源勘探信息等支出</t>
  </si>
  <si>
    <t>一、工业和信息产业监管</t>
  </si>
  <si>
    <t>二、支持中小企业发展和管理支出</t>
  </si>
  <si>
    <t>商业服务业等支出</t>
  </si>
  <si>
    <t>一、商业流通事务</t>
  </si>
  <si>
    <t>二、涉外发展服务支出</t>
  </si>
  <si>
    <t>三、其他商业服务业等支出</t>
  </si>
  <si>
    <t>住房保障支出</t>
  </si>
  <si>
    <t xml:space="preserve">    一、住房改革支出</t>
  </si>
  <si>
    <t>二、城乡社区住宅</t>
  </si>
  <si>
    <t>灾害防治及应急管理支出</t>
  </si>
  <si>
    <t>一、应急管理事务</t>
  </si>
  <si>
    <t>二、自然灾害及恢复重建支出</t>
  </si>
  <si>
    <t>预备费</t>
  </si>
  <si>
    <t>其他支出</t>
  </si>
  <si>
    <t>表八</t>
  </si>
  <si>
    <t>2021年  镇（街道）基本支出预算测算明细表</t>
  </si>
  <si>
    <t>人员信息</t>
  </si>
  <si>
    <t>基本支出预算数</t>
  </si>
  <si>
    <t>基本支出明细</t>
  </si>
  <si>
    <t>行政在职</t>
  </si>
  <si>
    <t>事业在职</t>
  </si>
  <si>
    <t>工资福利</t>
  </si>
  <si>
    <t>对个人和家庭的补助支出</t>
  </si>
  <si>
    <t>公用经费</t>
  </si>
  <si>
    <t>小计</t>
  </si>
  <si>
    <t>招待费</t>
  </si>
  <si>
    <t>公务用车</t>
  </si>
  <si>
    <t>出国境费</t>
  </si>
  <si>
    <t>会议费</t>
  </si>
  <si>
    <t>培训费</t>
  </si>
  <si>
    <t>其他公用经费</t>
  </si>
  <si>
    <t>合  计</t>
  </si>
  <si>
    <r>
      <t xml:space="preserve">    </t>
    </r>
    <r>
      <rPr>
        <sz val="10"/>
        <rFont val="宋体"/>
        <family val="0"/>
      </rPr>
      <t>人大事务</t>
    </r>
  </si>
  <si>
    <r>
      <t xml:space="preserve">    </t>
    </r>
    <r>
      <rPr>
        <sz val="10"/>
        <rFont val="宋体"/>
        <family val="0"/>
      </rPr>
      <t>政协事务</t>
    </r>
  </si>
  <si>
    <r>
      <t xml:space="preserve">    </t>
    </r>
    <r>
      <rPr>
        <sz val="10"/>
        <rFont val="宋体"/>
        <family val="0"/>
      </rPr>
      <t>政府办公厅（室）及相关机构事务</t>
    </r>
  </si>
  <si>
    <t>党政驾驶文印宣传，独生子女4400</t>
  </si>
  <si>
    <r>
      <t xml:space="preserve">    </t>
    </r>
    <r>
      <rPr>
        <sz val="10"/>
        <rFont val="宋体"/>
        <family val="0"/>
      </rPr>
      <t>统计信息事务</t>
    </r>
  </si>
  <si>
    <r>
      <t xml:space="preserve">    </t>
    </r>
    <r>
      <rPr>
        <sz val="10"/>
        <rFont val="宋体"/>
        <family val="0"/>
      </rPr>
      <t>财政事务</t>
    </r>
  </si>
  <si>
    <t xml:space="preserve">  商贸事务</t>
  </si>
  <si>
    <r>
      <t xml:space="preserve">    </t>
    </r>
    <r>
      <rPr>
        <sz val="10"/>
        <rFont val="宋体"/>
        <family val="0"/>
      </rPr>
      <t>港澳台侨事务</t>
    </r>
  </si>
  <si>
    <r>
      <t xml:space="preserve">    </t>
    </r>
    <r>
      <rPr>
        <sz val="10"/>
        <rFont val="宋体"/>
        <family val="0"/>
      </rPr>
      <t>群众团体事务</t>
    </r>
  </si>
  <si>
    <r>
      <t xml:space="preserve">    </t>
    </r>
    <r>
      <rPr>
        <sz val="10"/>
        <rFont val="宋体"/>
        <family val="0"/>
      </rPr>
      <t>党委办公厅（室）及相关机构事务</t>
    </r>
  </si>
  <si>
    <r>
      <t xml:space="preserve">    </t>
    </r>
    <r>
      <rPr>
        <sz val="10"/>
        <rFont val="宋体"/>
        <family val="0"/>
      </rPr>
      <t>其他一般公共服务支出</t>
    </r>
  </si>
  <si>
    <t>综治办</t>
  </si>
  <si>
    <r>
      <t xml:space="preserve">       </t>
    </r>
    <r>
      <rPr>
        <sz val="10"/>
        <rFont val="宋体"/>
        <family val="0"/>
      </rPr>
      <t>公安</t>
    </r>
  </si>
  <si>
    <r>
      <t xml:space="preserve">       </t>
    </r>
    <r>
      <rPr>
        <sz val="10"/>
        <rFont val="宋体"/>
        <family val="0"/>
      </rPr>
      <t>其他公共安全支出</t>
    </r>
  </si>
  <si>
    <r>
      <t xml:space="preserve">            </t>
    </r>
    <r>
      <rPr>
        <sz val="10"/>
        <rFont val="宋体"/>
        <family val="0"/>
      </rPr>
      <t>派出所旅馆式管理人员</t>
    </r>
  </si>
  <si>
    <t>工资3500/月，年终奖合计61500</t>
  </si>
  <si>
    <r>
      <t xml:space="preserve">            </t>
    </r>
    <r>
      <rPr>
        <sz val="10"/>
        <rFont val="宋体"/>
        <family val="0"/>
      </rPr>
      <t>派出所辅警人员</t>
    </r>
  </si>
  <si>
    <t>工资8000/人/年</t>
  </si>
  <si>
    <r>
      <t xml:space="preserve">        </t>
    </r>
    <r>
      <rPr>
        <sz val="10"/>
        <rFont val="宋体"/>
        <family val="0"/>
      </rPr>
      <t>普通教育</t>
    </r>
  </si>
  <si>
    <r>
      <t xml:space="preserve">        </t>
    </r>
    <r>
      <rPr>
        <sz val="10"/>
        <rFont val="宋体"/>
        <family val="0"/>
      </rPr>
      <t>职业教育</t>
    </r>
  </si>
  <si>
    <r>
      <t xml:space="preserve">        </t>
    </r>
    <r>
      <rPr>
        <sz val="10"/>
        <rFont val="宋体"/>
        <family val="0"/>
      </rPr>
      <t>成人教育</t>
    </r>
  </si>
  <si>
    <r>
      <t xml:space="preserve">        </t>
    </r>
    <r>
      <rPr>
        <sz val="10"/>
        <rFont val="宋体"/>
        <family val="0"/>
      </rPr>
      <t>其他教育支出</t>
    </r>
  </si>
  <si>
    <r>
      <t xml:space="preserve">        </t>
    </r>
    <r>
      <rPr>
        <sz val="10"/>
        <rFont val="宋体"/>
        <family val="0"/>
      </rPr>
      <t>技术研究与开发</t>
    </r>
  </si>
  <si>
    <r>
      <t xml:space="preserve">        </t>
    </r>
    <r>
      <rPr>
        <sz val="10"/>
        <rFont val="宋体"/>
        <family val="0"/>
      </rPr>
      <t>其他科学技术支出</t>
    </r>
  </si>
  <si>
    <r>
      <t xml:space="preserve">        </t>
    </r>
    <r>
      <rPr>
        <sz val="10"/>
        <rFont val="宋体"/>
        <family val="0"/>
      </rPr>
      <t>文化</t>
    </r>
  </si>
  <si>
    <r>
      <t xml:space="preserve">        </t>
    </r>
    <r>
      <rPr>
        <sz val="10"/>
        <rFont val="宋体"/>
        <family val="0"/>
      </rPr>
      <t>体育</t>
    </r>
  </si>
  <si>
    <r>
      <t xml:space="preserve">        </t>
    </r>
    <r>
      <rPr>
        <sz val="10"/>
        <rFont val="宋体"/>
        <family val="0"/>
      </rPr>
      <t>其他文化体育与传媒支出</t>
    </r>
  </si>
  <si>
    <r>
      <t xml:space="preserve">        </t>
    </r>
    <r>
      <rPr>
        <sz val="10"/>
        <rFont val="宋体"/>
        <family val="0"/>
      </rPr>
      <t>人力资源和社会保障管理事务</t>
    </r>
  </si>
  <si>
    <r>
      <t xml:space="preserve">        </t>
    </r>
    <r>
      <rPr>
        <sz val="10"/>
        <rFont val="宋体"/>
        <family val="0"/>
      </rPr>
      <t>民政管理事务</t>
    </r>
  </si>
  <si>
    <r>
      <t xml:space="preserve">        </t>
    </r>
    <r>
      <rPr>
        <sz val="10"/>
        <rFont val="宋体"/>
        <family val="0"/>
      </rPr>
      <t>行政事业单位离退休</t>
    </r>
  </si>
  <si>
    <r>
      <t xml:space="preserve">        </t>
    </r>
    <r>
      <rPr>
        <sz val="10"/>
        <rFont val="宋体"/>
        <family val="0"/>
      </rPr>
      <t>社会福利事业</t>
    </r>
  </si>
  <si>
    <r>
      <t xml:space="preserve">      </t>
    </r>
    <r>
      <rPr>
        <sz val="10"/>
        <rFont val="宋体"/>
        <family val="0"/>
      </rPr>
      <t>卫生健康管理事务</t>
    </r>
  </si>
  <si>
    <t>病媒</t>
  </si>
  <si>
    <r>
      <t xml:space="preserve">       </t>
    </r>
    <r>
      <rPr>
        <sz val="10"/>
        <rFont val="宋体"/>
        <family val="0"/>
      </rPr>
      <t>计划生育事务</t>
    </r>
  </si>
  <si>
    <r>
      <t xml:space="preserve">       </t>
    </r>
    <r>
      <rPr>
        <sz val="10"/>
        <rFont val="宋体"/>
        <family val="0"/>
      </rPr>
      <t>其他卫生健康支出</t>
    </r>
  </si>
  <si>
    <r>
      <t xml:space="preserve">        </t>
    </r>
    <r>
      <rPr>
        <sz val="10"/>
        <rFont val="宋体"/>
        <family val="0"/>
      </rPr>
      <t>其他节能环保支出</t>
    </r>
  </si>
  <si>
    <r>
      <t xml:space="preserve">        </t>
    </r>
    <r>
      <rPr>
        <sz val="10"/>
        <rFont val="宋体"/>
        <family val="0"/>
      </rPr>
      <t>城乡社区管理事务</t>
    </r>
  </si>
  <si>
    <t>城建监察10人、国土协管员2人</t>
  </si>
  <si>
    <r>
      <t xml:space="preserve">        </t>
    </r>
    <r>
      <rPr>
        <sz val="10"/>
        <rFont val="宋体"/>
        <family val="0"/>
      </rPr>
      <t>城乡社区环境卫生</t>
    </r>
  </si>
  <si>
    <t>环卫所</t>
  </si>
  <si>
    <r>
      <t xml:space="preserve">        </t>
    </r>
    <r>
      <rPr>
        <sz val="10"/>
        <rFont val="宋体"/>
        <family val="0"/>
      </rPr>
      <t>农业</t>
    </r>
  </si>
  <si>
    <t>渔办</t>
  </si>
  <si>
    <r>
      <t xml:space="preserve">            </t>
    </r>
    <r>
      <rPr>
        <sz val="10"/>
        <rFont val="宋体"/>
        <family val="0"/>
      </rPr>
      <t>渔农办</t>
    </r>
  </si>
  <si>
    <r>
      <t xml:space="preserve">            </t>
    </r>
    <r>
      <rPr>
        <sz val="10"/>
        <rFont val="宋体"/>
        <family val="0"/>
      </rPr>
      <t>村帐代理中心</t>
    </r>
  </si>
  <si>
    <r>
      <t xml:space="preserve">            </t>
    </r>
    <r>
      <rPr>
        <sz val="10"/>
        <rFont val="宋体"/>
        <family val="0"/>
      </rPr>
      <t>渔业平台</t>
    </r>
  </si>
  <si>
    <r>
      <t xml:space="preserve">            </t>
    </r>
    <r>
      <rPr>
        <sz val="10"/>
        <rFont val="宋体"/>
        <family val="0"/>
      </rPr>
      <t>渔业综合执法</t>
    </r>
  </si>
  <si>
    <r>
      <t xml:space="preserve">        </t>
    </r>
    <r>
      <rPr>
        <sz val="10"/>
        <rFont val="宋体"/>
        <family val="0"/>
      </rPr>
      <t>林业和草原</t>
    </r>
  </si>
  <si>
    <r>
      <t xml:space="preserve">        </t>
    </r>
    <r>
      <rPr>
        <sz val="10"/>
        <rFont val="宋体"/>
        <family val="0"/>
      </rPr>
      <t>水利</t>
    </r>
  </si>
  <si>
    <r>
      <t xml:space="preserve">        </t>
    </r>
    <r>
      <rPr>
        <sz val="10"/>
        <rFont val="宋体"/>
        <family val="0"/>
      </rPr>
      <t>其他农林水事务支出</t>
    </r>
  </si>
  <si>
    <t>十一、资源勘探工业信息等支出</t>
  </si>
  <si>
    <t>工业和信息产业监管</t>
  </si>
  <si>
    <t>支持中小企业发展和管理支出</t>
  </si>
  <si>
    <t>十二、商业服务业等支出</t>
  </si>
  <si>
    <r>
      <t xml:space="preserve">      </t>
    </r>
    <r>
      <rPr>
        <sz val="10"/>
        <rFont val="宋体"/>
        <family val="0"/>
      </rPr>
      <t>商业流通事务</t>
    </r>
  </si>
  <si>
    <r>
      <t xml:space="preserve">     </t>
    </r>
    <r>
      <rPr>
        <sz val="10"/>
        <rFont val="宋体"/>
        <family val="0"/>
      </rPr>
      <t>其他商业服务业等支出</t>
    </r>
  </si>
  <si>
    <t>十三、灾害防治及应急管理支出</t>
  </si>
  <si>
    <r>
      <t xml:space="preserve"> </t>
    </r>
    <r>
      <rPr>
        <sz val="10"/>
        <rFont val="宋体"/>
        <family val="0"/>
      </rPr>
      <t xml:space="preserve">  </t>
    </r>
    <r>
      <rPr>
        <sz val="10"/>
        <rFont val="宋体"/>
        <family val="0"/>
      </rPr>
      <t>安全监管</t>
    </r>
  </si>
  <si>
    <t>消防巡查安监巡查工办消防队</t>
  </si>
  <si>
    <t>工资福利：包括工资、津贴、社会保障费、医药费、住房公积金等；对个人和家庭补助支出包括离退休费、抚恤金、生活补助等；人员变化较大的要说明</t>
  </si>
  <si>
    <t>表九</t>
  </si>
  <si>
    <t>2021年 石塘 镇（街道）项目支出预算测算明细表</t>
  </si>
  <si>
    <t>项目支出   总投资预算</t>
  </si>
  <si>
    <t>镇本级预算  支出</t>
  </si>
  <si>
    <t xml:space="preserve">  人大事务</t>
  </si>
  <si>
    <t xml:space="preserve">    市代表通讯、交通费</t>
  </si>
  <si>
    <t xml:space="preserve">    市代表履职经费</t>
  </si>
  <si>
    <t xml:space="preserve">    3个联络站活动经费</t>
  </si>
  <si>
    <t xml:space="preserve">    镇人代会费用（2-3次）</t>
  </si>
  <si>
    <t xml:space="preserve">    本届代表补选</t>
  </si>
  <si>
    <t xml:space="preserve">    代表换届选举</t>
  </si>
  <si>
    <t xml:space="preserve">    参与式预算经费</t>
  </si>
  <si>
    <t xml:space="preserve">    镇人大主席团活动经费</t>
  </si>
  <si>
    <t xml:space="preserve">  政协事务</t>
  </si>
  <si>
    <t xml:space="preserve">  政府办公厅（室）及相关机构事务</t>
  </si>
  <si>
    <t xml:space="preserve">    物业保安保洁费</t>
  </si>
  <si>
    <t xml:space="preserve">    其他交通费</t>
  </si>
  <si>
    <t xml:space="preserve">    房屋维修费</t>
  </si>
  <si>
    <t xml:space="preserve">    机关食堂承包</t>
  </si>
  <si>
    <t xml:space="preserve">    培训费</t>
  </si>
  <si>
    <t xml:space="preserve">    网络维修费</t>
  </si>
  <si>
    <t xml:space="preserve">    办公设备添置费</t>
  </si>
  <si>
    <t xml:space="preserve">    电费</t>
  </si>
  <si>
    <t xml:space="preserve">    水费</t>
  </si>
  <si>
    <t xml:space="preserve">    厨房设备添置费</t>
  </si>
  <si>
    <t xml:space="preserve">    专项业务活动</t>
  </si>
  <si>
    <t xml:space="preserve">    会议费</t>
  </si>
  <si>
    <t xml:space="preserve">    大楼消防维保</t>
  </si>
  <si>
    <t xml:space="preserve">    邮电费</t>
  </si>
  <si>
    <t xml:space="preserve">    档案装订小工费</t>
  </si>
  <si>
    <t xml:space="preserve">  统计信息事务</t>
  </si>
  <si>
    <t xml:space="preserve">    人口普查经费</t>
  </si>
  <si>
    <t xml:space="preserve">  财政事务</t>
  </si>
  <si>
    <t xml:space="preserve">  党委办公厅（室）及相关机构事务</t>
  </si>
  <si>
    <t xml:space="preserve">    镇党群服务中心日常维护</t>
  </si>
  <si>
    <t xml:space="preserve">    党员档案</t>
  </si>
  <si>
    <t xml:space="preserve">    市镇党代表活动</t>
  </si>
  <si>
    <t xml:space="preserve">    村五星级党群服务中心</t>
  </si>
  <si>
    <t xml:space="preserve">    镇域党建工作经费</t>
  </si>
  <si>
    <t xml:space="preserve">    机关党建工作经费</t>
  </si>
  <si>
    <t xml:space="preserve">    两新党建活动经费</t>
  </si>
  <si>
    <t xml:space="preserve">    党员志愿者工作经费</t>
  </si>
  <si>
    <t xml:space="preserve">    党员慰问经费</t>
  </si>
  <si>
    <t xml:space="preserve">    高龄党员慰问</t>
  </si>
  <si>
    <t xml:space="preserve">    公益宣传经费</t>
  </si>
  <si>
    <t xml:space="preserve">    疫情防控宣传经费</t>
  </si>
  <si>
    <t xml:space="preserve">    党报党刊</t>
  </si>
  <si>
    <t xml:space="preserve">    吉祥石塘装饰费用</t>
  </si>
  <si>
    <t xml:space="preserve">    理论工作经费</t>
  </si>
  <si>
    <t xml:space="preserve">    瞭望哨工作经费</t>
  </si>
  <si>
    <t xml:space="preserve">    文化工作经费</t>
  </si>
  <si>
    <t xml:space="preserve">    外宣工作经费</t>
  </si>
  <si>
    <t xml:space="preserve">    镇文联工作经费</t>
  </si>
  <si>
    <t xml:space="preserve">    新时代文明实践示范带建设</t>
  </si>
  <si>
    <t xml:space="preserve">    纪检监察报刊征订</t>
  </si>
  <si>
    <t xml:space="preserve">    台式电脑</t>
  </si>
  <si>
    <t xml:space="preserve">    办案经费</t>
  </si>
  <si>
    <t xml:space="preserve">    纪检监察业务培训</t>
  </si>
  <si>
    <t xml:space="preserve">    扫描仪</t>
  </si>
  <si>
    <t xml:space="preserve">  群众团体事务</t>
  </si>
  <si>
    <t xml:space="preserve">    团委工作经费</t>
  </si>
  <si>
    <t xml:space="preserve">      群团服务站及党群服务中心</t>
  </si>
  <si>
    <t xml:space="preserve">      海上团支部（渔民青年联盟）</t>
  </si>
  <si>
    <t xml:space="preserve">      创新项目实践（青年电商）</t>
  </si>
  <si>
    <t xml:space="preserve">      青年志愿队</t>
  </si>
  <si>
    <t xml:space="preserve">      青年之家</t>
  </si>
  <si>
    <t xml:space="preserve">    妇联工作经费</t>
  </si>
  <si>
    <t xml:space="preserve">      妇儿活动（含三八）</t>
  </si>
  <si>
    <t xml:space="preserve">      创新项目+儿童之家运行</t>
  </si>
  <si>
    <t xml:space="preserve">      群团服务站运行</t>
  </si>
  <si>
    <t xml:space="preserve">      巾帼课堂培训</t>
  </si>
  <si>
    <t xml:space="preserve">      雷公山女性红色教育基地建设</t>
  </si>
  <si>
    <t>20年已到位</t>
  </si>
  <si>
    <t xml:space="preserve">      巾帼园建设</t>
  </si>
  <si>
    <t xml:space="preserve">      宣传、印刷、信息、会议交通补</t>
  </si>
  <si>
    <t xml:space="preserve">    工会工作经费</t>
  </si>
  <si>
    <t xml:space="preserve">      机关工会工会经费</t>
  </si>
  <si>
    <t xml:space="preserve">      上交总工会工会经费</t>
  </si>
  <si>
    <t xml:space="preserve">  其他一般公共服务支出</t>
  </si>
  <si>
    <t xml:space="preserve">     全科网格建设经费</t>
  </si>
  <si>
    <t xml:space="preserve">     护村队</t>
  </si>
  <si>
    <t xml:space="preserve">     居住出租房专管员经费</t>
  </si>
  <si>
    <t>15个</t>
  </si>
  <si>
    <t xml:space="preserve">     天网服务费</t>
  </si>
  <si>
    <t xml:space="preserve">     社会稳定工作经费</t>
  </si>
  <si>
    <t xml:space="preserve">     镇村综治中心建设</t>
  </si>
  <si>
    <t xml:space="preserve">     防溺水</t>
  </si>
  <si>
    <t xml:space="preserve">     民主法治村建设</t>
  </si>
  <si>
    <t xml:space="preserve">     禁毒</t>
  </si>
  <si>
    <t xml:space="preserve">     国家安全人民防线经费</t>
  </si>
  <si>
    <t xml:space="preserve">     一案一档一奖励</t>
  </si>
  <si>
    <t xml:space="preserve">     严重精神障碍患者防控、救治</t>
  </si>
  <si>
    <t xml:space="preserve">     社区矫正、安置帮教工作经费</t>
  </si>
  <si>
    <t xml:space="preserve">     普法、平安宣传、“反邪教警示教育”</t>
  </si>
  <si>
    <t xml:space="preserve">     扫黑除恶</t>
  </si>
  <si>
    <t xml:space="preserve">     犬类整治</t>
  </si>
  <si>
    <t xml:space="preserve">  公安</t>
  </si>
  <si>
    <t xml:space="preserve">    其他公共安全支出</t>
  </si>
  <si>
    <t xml:space="preserve">  普通教育</t>
  </si>
  <si>
    <t xml:space="preserve">    学前教育</t>
  </si>
  <si>
    <t xml:space="preserve">      温岭市石塘镇中心幼儿园石塘分园改建工程</t>
  </si>
  <si>
    <t>征地、报批等</t>
  </si>
  <si>
    <t xml:space="preserve">      箬山幼儿园改造工程</t>
  </si>
  <si>
    <t>下半年开学1：1</t>
  </si>
  <si>
    <t xml:space="preserve">      箬山幼儿园租金</t>
  </si>
  <si>
    <t>每年75万1：1</t>
  </si>
  <si>
    <t xml:space="preserve">      石塘镇中心幼儿园一层教室沉降改造</t>
  </si>
  <si>
    <t xml:space="preserve">    小学教育</t>
  </si>
  <si>
    <t xml:space="preserve">      温岭市石塘镇中心小学白岭头校区教学楼改造（暑期工程）</t>
  </si>
  <si>
    <t xml:space="preserve">      温岭市石塘镇中心小学上马中心校校门路面改造（暑期工程）</t>
  </si>
  <si>
    <t xml:space="preserve">      石塘镇中心小学厨房改造提升工程</t>
  </si>
  <si>
    <t xml:space="preserve">      石塘镇中心小学拓建工程土地征用</t>
  </si>
  <si>
    <t xml:space="preserve">    初中教育</t>
  </si>
  <si>
    <t xml:space="preserve">      石塘中学扩建工程</t>
  </si>
  <si>
    <t xml:space="preserve">      石塘中学扩建工程监理</t>
  </si>
  <si>
    <t xml:space="preserve">      石塘中学变配电工程</t>
  </si>
  <si>
    <t xml:space="preserve">      温岭市石塘镇中学风雨操场、微格教室装修工程</t>
  </si>
  <si>
    <t xml:space="preserve">      石塘中学厨房改造提升工程</t>
  </si>
  <si>
    <t xml:space="preserve">  其他普通教育支出</t>
  </si>
  <si>
    <t xml:space="preserve">    品牌项目培训</t>
  </si>
  <si>
    <t xml:space="preserve">    成校基础设施修缮</t>
  </si>
  <si>
    <t xml:space="preserve">    双证培训</t>
  </si>
  <si>
    <t xml:space="preserve">    成人家庭教育经费</t>
  </si>
  <si>
    <t xml:space="preserve">    民宿项目系列培训</t>
  </si>
  <si>
    <t xml:space="preserve">    月嫂培训</t>
  </si>
  <si>
    <t xml:space="preserve">    老年教育、摄影培训</t>
  </si>
  <si>
    <t xml:space="preserve">    安保</t>
  </si>
  <si>
    <t xml:space="preserve">    代课金</t>
  </si>
  <si>
    <t xml:space="preserve">   “六一”慰问</t>
  </si>
  <si>
    <t xml:space="preserve">    老师节慰问</t>
  </si>
  <si>
    <t xml:space="preserve">    技术研究与开发</t>
  </si>
  <si>
    <t xml:space="preserve">    其他科学技术支出</t>
  </si>
  <si>
    <t xml:space="preserve">  文化和旅游</t>
  </si>
  <si>
    <t xml:space="preserve">    群众文化</t>
  </si>
  <si>
    <t xml:space="preserve">      镇文体中心运行及提升</t>
  </si>
  <si>
    <t xml:space="preserve">      文物单位维修</t>
  </si>
  <si>
    <t>19年已市补</t>
  </si>
  <si>
    <t xml:space="preserve">      文化活动经费</t>
  </si>
  <si>
    <t xml:space="preserve">      文化广场建设</t>
  </si>
  <si>
    <t xml:space="preserve">      文化礼堂建设补助</t>
  </si>
  <si>
    <t xml:space="preserve">      文化礼堂改造提升</t>
  </si>
  <si>
    <t>“跟着礼堂去旅游”工作</t>
  </si>
  <si>
    <t xml:space="preserve">      文化礼堂运行奖补</t>
  </si>
  <si>
    <t>14.6万已于20年到位</t>
  </si>
  <si>
    <t xml:space="preserve">      文化礼堂管理员奖补</t>
  </si>
  <si>
    <t xml:space="preserve">      文化礼堂分部管理员奖补</t>
  </si>
  <si>
    <t xml:space="preserve">    文化和旅游管理事务</t>
  </si>
  <si>
    <t xml:space="preserve">      旅游集散中心</t>
  </si>
  <si>
    <t xml:space="preserve">      旅游全景地图、宣传资料</t>
  </si>
  <si>
    <t xml:space="preserve">      省级休闲乡村创建项目</t>
  </si>
  <si>
    <t xml:space="preserve">      高岩村2A级景区村庄</t>
  </si>
  <si>
    <t xml:space="preserve">      东海村小箬2A级景区村庄</t>
  </si>
  <si>
    <t xml:space="preserve">      粗沙头村A级景区村庄</t>
  </si>
  <si>
    <t xml:space="preserve">      金沙村新远景A级景区村庄</t>
  </si>
  <si>
    <t xml:space="preserve">      隔海村A级景区村庄</t>
  </si>
  <si>
    <t xml:space="preserve">      海利村3A级景区村庄</t>
  </si>
  <si>
    <t xml:space="preserve">      东山隧道七彩提升项目</t>
  </si>
  <si>
    <t xml:space="preserve">      伴手礼评选大赛</t>
  </si>
  <si>
    <t xml:space="preserve">      旅游节庆活动—非遗嘉年华</t>
  </si>
  <si>
    <t xml:space="preserve">      绿道二期建设项目</t>
  </si>
  <si>
    <t xml:space="preserve">      曙光金沙湾景区创4A改造提升</t>
  </si>
  <si>
    <t>华威水产拆建</t>
  </si>
  <si>
    <t xml:space="preserve">      市交通治堵保安人员资金补助</t>
  </si>
  <si>
    <t xml:space="preserve">  体育</t>
  </si>
  <si>
    <t xml:space="preserve">    体育赛事活动</t>
  </si>
  <si>
    <t xml:space="preserve">    省级休闲运动小镇创建</t>
  </si>
  <si>
    <t xml:space="preserve">    镇健身器材维护</t>
  </si>
  <si>
    <t xml:space="preserve">    扫黄打非工作</t>
  </si>
  <si>
    <t xml:space="preserve">  人力资源和社会保障管理事务</t>
  </si>
  <si>
    <t xml:space="preserve">    村协管员劳务费</t>
  </si>
  <si>
    <t xml:space="preserve">    学习培训计划</t>
  </si>
  <si>
    <t xml:space="preserve">    办公室办公用品更新</t>
  </si>
  <si>
    <t xml:space="preserve">    欠薪周转金</t>
  </si>
  <si>
    <t xml:space="preserve">  民政管理事务</t>
  </si>
  <si>
    <t xml:space="preserve">  行政事业单位养老支出</t>
  </si>
  <si>
    <t xml:space="preserve">    老干部活动经费</t>
  </si>
  <si>
    <t xml:space="preserve">    老龄老体</t>
  </si>
  <si>
    <t xml:space="preserve">  抚恤</t>
  </si>
  <si>
    <t xml:space="preserve">    在乡复员、退伍军人、生活补助</t>
  </si>
  <si>
    <t xml:space="preserve">    60周岁农村籍退伍军人、生活补助</t>
  </si>
  <si>
    <t xml:space="preserve">    义务兵优待</t>
  </si>
  <si>
    <t xml:space="preserve">    2020年退伍一次性补贴</t>
  </si>
  <si>
    <t xml:space="preserve">    死亡抚恤</t>
  </si>
  <si>
    <t xml:space="preserve">    其他优抚支出</t>
  </si>
  <si>
    <t xml:space="preserve">    慰问（部队、重点优抚）</t>
  </si>
  <si>
    <t xml:space="preserve">    退役军人服务站建设</t>
  </si>
  <si>
    <t xml:space="preserve">  退役安置</t>
  </si>
  <si>
    <t xml:space="preserve">  社会福利</t>
  </si>
  <si>
    <t xml:space="preserve">    儿童社会福利</t>
  </si>
  <si>
    <t xml:space="preserve">    老人高龄补贴</t>
  </si>
  <si>
    <t xml:space="preserve">    避灾中心房屋维护</t>
  </si>
  <si>
    <t xml:space="preserve">    敬老院提升改造工程</t>
  </si>
  <si>
    <t xml:space="preserve">    镇级养老服务中心建设</t>
  </si>
  <si>
    <t xml:space="preserve">    青山白化专项整治</t>
  </si>
  <si>
    <t xml:space="preserve">  残疾人事业</t>
  </si>
  <si>
    <t xml:space="preserve">    重残护理补贴</t>
  </si>
  <si>
    <t xml:space="preserve">    困难残疾人生活补贴</t>
  </si>
  <si>
    <t xml:space="preserve">    其他残疾人事业</t>
  </si>
  <si>
    <t xml:space="preserve">    攻击性精神病人住院40%补助</t>
  </si>
  <si>
    <t xml:space="preserve">    城乡居民养老金保险补助</t>
  </si>
  <si>
    <t xml:space="preserve">    残疾人之家建设</t>
  </si>
  <si>
    <t xml:space="preserve">  最低生活保障</t>
  </si>
  <si>
    <t xml:space="preserve">  临时救助</t>
  </si>
  <si>
    <t xml:space="preserve">  特困人员救助供养</t>
  </si>
  <si>
    <t xml:space="preserve">    低保及特困供养金</t>
  </si>
  <si>
    <t xml:space="preserve">  其他生活救助</t>
  </si>
  <si>
    <t xml:space="preserve">    敬老院五保供养</t>
  </si>
  <si>
    <t xml:space="preserve">    其他社救定补</t>
  </si>
  <si>
    <t xml:space="preserve">  公共卫生</t>
  </si>
  <si>
    <t xml:space="preserve">    农民健康体检补助，疫苗接种宣传经费</t>
  </si>
  <si>
    <t xml:space="preserve">    卫生健康宣传经费</t>
  </si>
  <si>
    <t xml:space="preserve">    儿童早期发展服务中心建设</t>
  </si>
  <si>
    <t xml:space="preserve">    疫情应急资金</t>
  </si>
  <si>
    <t xml:space="preserve">    疫情防控物资储备</t>
  </si>
  <si>
    <t xml:space="preserve">    义务献血</t>
  </si>
  <si>
    <t xml:space="preserve">    病媒体防治，病媒防治监督员</t>
  </si>
  <si>
    <t xml:space="preserve">    爱国卫生运动经费</t>
  </si>
  <si>
    <t xml:space="preserve">    健康步道</t>
  </si>
  <si>
    <t xml:space="preserve">  计划生育事务</t>
  </si>
  <si>
    <t xml:space="preserve">    计生“两非”打击经费</t>
  </si>
  <si>
    <t xml:space="preserve">    专访计生困难户</t>
  </si>
  <si>
    <t xml:space="preserve">    国家免检费用，肺癌筛查，两癌筛查</t>
  </si>
  <si>
    <t xml:space="preserve">    计生联系员工资</t>
  </si>
  <si>
    <t xml:space="preserve">  财政对基本医疗保险基金的补助</t>
  </si>
  <si>
    <t xml:space="preserve">    城乡医保补贴上交</t>
  </si>
  <si>
    <t>120/人</t>
  </si>
  <si>
    <t xml:space="preserve">  污染防治</t>
  </si>
  <si>
    <t xml:space="preserve">    温岭市石塘镇东滨杨柳污水零直排建设工程</t>
  </si>
  <si>
    <t>污水零直排</t>
  </si>
  <si>
    <t xml:space="preserve">    温岭市石塘镇第一区块生活小区污水零直排建设工程</t>
  </si>
  <si>
    <t xml:space="preserve">    温岭市石塘镇第二区块生活小区污水零直排建设工程</t>
  </si>
  <si>
    <t>污水零直排9：1</t>
  </si>
  <si>
    <t xml:space="preserve">    温岭市石塘镇第三区块生活小区污水零直排建设工程</t>
  </si>
  <si>
    <t xml:space="preserve">    温岭市石塘镇第四区块生活小区污水零直排建设工程</t>
  </si>
  <si>
    <t xml:space="preserve">    温岭市石塘镇第五区块生活小区污水零直排建设工程</t>
  </si>
  <si>
    <t xml:space="preserve">    城镇污水主管网修复</t>
  </si>
  <si>
    <t>主管6：4</t>
  </si>
  <si>
    <t xml:space="preserve">    曙光观澜苑+金马豪庭零直排</t>
  </si>
  <si>
    <t>9：1</t>
  </si>
  <si>
    <t xml:space="preserve">    城污管网运维</t>
  </si>
  <si>
    <t>8：2</t>
  </si>
  <si>
    <t xml:space="preserve">    零直排调查服务一期</t>
  </si>
  <si>
    <t>7：3</t>
  </si>
  <si>
    <t xml:space="preserve">    2020零直排调查服务</t>
  </si>
  <si>
    <t xml:space="preserve">    农污运维费</t>
  </si>
  <si>
    <t xml:space="preserve">    农污运维电费</t>
  </si>
  <si>
    <t xml:space="preserve">    石塘镇农村生活污水处理项目</t>
  </si>
  <si>
    <t xml:space="preserve">    石塘镇2016年农村生活污水处理项目技术服务合同</t>
  </si>
  <si>
    <t xml:space="preserve">    石塘镇2015年度农村生活污水处理工程监理</t>
  </si>
  <si>
    <t xml:space="preserve">    石塘镇高岩村生活污水处理工程</t>
  </si>
  <si>
    <t>已结清</t>
  </si>
  <si>
    <t xml:space="preserve">    石塘镇四岙村生活污水处理工程</t>
  </si>
  <si>
    <t xml:space="preserve">    石塘镇五岙村生活污水处理工程</t>
  </si>
  <si>
    <t xml:space="preserve">    石塘镇车关、远景村生活污水处理工程</t>
  </si>
  <si>
    <t xml:space="preserve">    石塘镇前进中心等七村生活污水处理工程</t>
  </si>
  <si>
    <t xml:space="preserve">    石塘镇东山东湖等五村生活污水处理工程</t>
  </si>
  <si>
    <t xml:space="preserve">    石塘镇沙头村生活污水处理工程</t>
  </si>
  <si>
    <t xml:space="preserve">    2015年度农村生活污水治理工程1-7标段（1标段：红岩、红星、高升村）</t>
  </si>
  <si>
    <t xml:space="preserve">    2015年度农村生活污水治理工程1-7标段（2标段：长征、长海村）</t>
  </si>
  <si>
    <t xml:space="preserve">    2015年度农村生活污水治理工程1-7标段（3标段：里箬村）</t>
  </si>
  <si>
    <t xml:space="preserve">    2015年度农村生活污水治理工程1-7标段（4标段：三岙村）</t>
  </si>
  <si>
    <t xml:space="preserve">    2015年度农村生活污水治理工程1-7标段（5标段：小黄坭村）</t>
  </si>
  <si>
    <t xml:space="preserve">    2015年度农村生活污水治理工程1-7标段（6标段：流水坑村）</t>
  </si>
  <si>
    <t xml:space="preserve">    2015年度农村生活污水治理工程1-7标段（7标段：永红村）</t>
  </si>
  <si>
    <t xml:space="preserve">    石塘镇红卫村农村生活污水治理工程</t>
  </si>
  <si>
    <t xml:space="preserve">    2016年度农村生活污水治理工程1-5标段（1标段：环海、海洋、粗沙头）</t>
  </si>
  <si>
    <t xml:space="preserve">    2016年度农村生活污水治理工程1-5标段（2标段：红旗村）</t>
  </si>
  <si>
    <t xml:space="preserve">    2016年度农村生活污水治理工程1-5标段（4标段：前红村）</t>
  </si>
  <si>
    <t xml:space="preserve">    2016年度农村生活污水治理工程1-5标段（5标段：沙港村）</t>
  </si>
  <si>
    <t xml:space="preserve">    （花岙、水仙岙）2016年度农村生活污水治理工程（管网部分）</t>
  </si>
  <si>
    <t xml:space="preserve">    （东兴、兴建）2016年度农村生活污水治理工程（管网部分）</t>
  </si>
  <si>
    <t xml:space="preserve">     石塘镇（捕屿）农村生活污水治理工程</t>
  </si>
  <si>
    <t xml:space="preserve">     石塘镇农村生活污水提标改造工程（桂岙、庆丰村）</t>
  </si>
  <si>
    <t xml:space="preserve">     石塘镇农村生活污水治理工程（花岙、水仙岙村污水处理站200吨/天）</t>
  </si>
  <si>
    <t xml:space="preserve">     石塘镇农村生活污水治理工程（东兴、兴建村污水处理站300吨/天）</t>
  </si>
  <si>
    <t xml:space="preserve">     石塘镇农村生活污水治理工程（小箬等5村）污水处理站</t>
  </si>
  <si>
    <t xml:space="preserve">     石塘镇农村生活污水治理工程（前红村前山）合同书</t>
  </si>
  <si>
    <t xml:space="preserve">     石塘镇农村生活污水治理工程（里西村）合同</t>
  </si>
  <si>
    <t xml:space="preserve">     石塘镇沿海村落污水改造工程（环海片区）</t>
  </si>
  <si>
    <t xml:space="preserve">     石塘农污纳入城污工程</t>
  </si>
  <si>
    <t xml:space="preserve">  自然生态保护</t>
  </si>
  <si>
    <t xml:space="preserve">  其他环境保护支出</t>
  </si>
  <si>
    <t xml:space="preserve">  城乡社区管理事务</t>
  </si>
  <si>
    <t xml:space="preserve">  城乡社区公共设施</t>
  </si>
  <si>
    <t xml:space="preserve">    入镇口打造：朝阳路（东部数控）至北沙路（海星科技）两侧改造提升，绿化、停车位、人行道、小节点等打造</t>
  </si>
  <si>
    <t>美丽城镇</t>
  </si>
  <si>
    <t xml:space="preserve">    金星街区改造提升：（街区人行道、警示桩、非机动车道等改造提升）</t>
  </si>
  <si>
    <t xml:space="preserve">    整治类</t>
  </si>
  <si>
    <t xml:space="preserve">    人行道修复</t>
  </si>
  <si>
    <t xml:space="preserve">    绿化（2021年石塘镇小城镇环境和风貌管理长效管理资金）</t>
  </si>
  <si>
    <t xml:space="preserve">  城乡社区环境卫生</t>
  </si>
  <si>
    <t xml:space="preserve">    村级保洁人员以奖代补</t>
  </si>
  <si>
    <t>161人</t>
  </si>
  <si>
    <t xml:space="preserve">    镇级环卫人员工资（2021年石塘镇小城镇环境和风貌管理长效管理资金）</t>
  </si>
  <si>
    <t xml:space="preserve">    公共厕所维修、水电费</t>
  </si>
  <si>
    <t xml:space="preserve">    农村公厕运维</t>
  </si>
  <si>
    <t xml:space="preserve">    城镇公厕运维</t>
  </si>
  <si>
    <t xml:space="preserve">    环卫车辆保险和维修</t>
  </si>
  <si>
    <t xml:space="preserve">    环卫车辆用油</t>
  </si>
  <si>
    <t xml:space="preserve">    垃圾分类相关费用</t>
  </si>
  <si>
    <t xml:space="preserve">    环卫临时处置费用</t>
  </si>
  <si>
    <t xml:space="preserve">    中转站水电和维修</t>
  </si>
  <si>
    <t xml:space="preserve">    镇市政绿化养护（2021年石塘镇小城镇环境和风貌管理长效管理资金）</t>
  </si>
  <si>
    <t xml:space="preserve">    垃圾中转站改造升级压缩机</t>
  </si>
  <si>
    <t xml:space="preserve">    环卫基地建设</t>
  </si>
  <si>
    <t xml:space="preserve">    12吨压缩车</t>
  </si>
  <si>
    <t>20.12已采购</t>
  </si>
  <si>
    <t xml:space="preserve">    大型杂物收集车</t>
  </si>
  <si>
    <t xml:space="preserve">    大型垃圾粉碎机（基础和简易房）</t>
  </si>
  <si>
    <t xml:space="preserve">    垃圾桶采购</t>
  </si>
  <si>
    <t xml:space="preserve">  国有土地使用权出让收入安排的支出</t>
  </si>
  <si>
    <t xml:space="preserve">    征地和拆迁补偿支出</t>
  </si>
  <si>
    <t xml:space="preserve">      盐南老工业区民房拆迁补偿</t>
  </si>
  <si>
    <t>老工业区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</si>
  <si>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</si>
  <si>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</si>
  <si>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</si>
  <si>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</si>
  <si>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其他城乡社区支出</t>
  </si>
  <si>
    <t xml:space="preserve">    苍岙地质灾害（吴崇德）</t>
  </si>
  <si>
    <t xml:space="preserve">    海滨地质灾害治理59号、小沙头地质灾害79-85地质灾害治理</t>
  </si>
  <si>
    <t xml:space="preserve">    隔海地质灾害治理</t>
  </si>
  <si>
    <t xml:space="preserve">    寺基沙地质灾害治理</t>
  </si>
  <si>
    <t xml:space="preserve">    东兴村车站旁边地质灾害治理</t>
  </si>
  <si>
    <t xml:space="preserve">    三岙村民房001号东侧边坡地质灾害治理工程</t>
  </si>
  <si>
    <t xml:space="preserve">    中央财政补助14个点地质灾害治理工程</t>
  </si>
  <si>
    <t xml:space="preserve">  农业</t>
  </si>
  <si>
    <t xml:space="preserve">    平台运行维护费用</t>
  </si>
  <si>
    <t xml:space="preserve">    一打三整治日常费用</t>
  </si>
  <si>
    <t xml:space="preserve">    渔事调解</t>
  </si>
  <si>
    <t xml:space="preserve">  林业</t>
  </si>
  <si>
    <t xml:space="preserve">  水利</t>
  </si>
  <si>
    <t xml:space="preserve">    防汛防台</t>
  </si>
  <si>
    <t xml:space="preserve">      防汛防台</t>
  </si>
  <si>
    <t xml:space="preserve">      台损工程</t>
  </si>
  <si>
    <t xml:space="preserve">      盐北线台损抢修工程</t>
  </si>
  <si>
    <t xml:space="preserve">    其他水利</t>
  </si>
  <si>
    <t xml:space="preserve">      隔海岛引水工程</t>
  </si>
  <si>
    <t>4：4：2</t>
  </si>
  <si>
    <t xml:space="preserve">      上箬塘涵闸改造</t>
  </si>
  <si>
    <t xml:space="preserve">      红卫山塘溢洪道</t>
  </si>
  <si>
    <t xml:space="preserve">      里西水库降坝</t>
  </si>
  <si>
    <t xml:space="preserve">      水库物业化</t>
  </si>
  <si>
    <t xml:space="preserve">      西坑水库（挖溢洪道）</t>
  </si>
  <si>
    <t xml:space="preserve">      石塘溪整治</t>
  </si>
  <si>
    <t xml:space="preserve">      箱涵</t>
  </si>
  <si>
    <t xml:space="preserve">      南通河南段排涝应急工程</t>
  </si>
  <si>
    <t xml:space="preserve">  农村综合改革</t>
  </si>
  <si>
    <t xml:space="preserve">    对村级公益事业建设的补助</t>
  </si>
  <si>
    <t xml:space="preserve">      便民服务中心改造提升</t>
  </si>
  <si>
    <t xml:space="preserve">      便民服务中心经费补助</t>
  </si>
  <si>
    <t xml:space="preserve">      村级便民服务中心标准化建设经费</t>
  </si>
  <si>
    <t xml:space="preserve">      村邮站</t>
  </si>
  <si>
    <t xml:space="preserve">    对村民委员会和村党支部的补助</t>
  </si>
  <si>
    <t xml:space="preserve">      离任村主职干部报酬</t>
  </si>
  <si>
    <t xml:space="preserve">      村主职干部报酬</t>
  </si>
  <si>
    <t xml:space="preserve">  其他农林水事务支出</t>
  </si>
  <si>
    <t xml:space="preserve">    码头修理费</t>
  </si>
  <si>
    <t xml:space="preserve">    湾滩长</t>
  </si>
  <si>
    <t xml:space="preserve">    海洋垃圾</t>
  </si>
  <si>
    <t xml:space="preserve">    渔港管理站运行费用</t>
  </si>
  <si>
    <t xml:space="preserve">    美丽渔村项目</t>
  </si>
  <si>
    <t xml:space="preserve">    渔业救助</t>
  </si>
  <si>
    <t xml:space="preserve">    渔业公司规范化建设</t>
  </si>
  <si>
    <t xml:space="preserve">    渔业手机安全平台建设</t>
  </si>
  <si>
    <t xml:space="preserve">    薄弱村</t>
  </si>
  <si>
    <t xml:space="preserve">    粮食生产（扶持）</t>
  </si>
  <si>
    <t xml:space="preserve">    畜牧</t>
  </si>
  <si>
    <t xml:space="preserve">  公路水路运输</t>
  </si>
  <si>
    <t xml:space="preserve">    81省道工程相关项目：落星岛清淤工程</t>
  </si>
  <si>
    <t>81省道</t>
  </si>
  <si>
    <t xml:space="preserve">    苍岙15间头配套工程道路供水供电结算</t>
  </si>
  <si>
    <t xml:space="preserve">    上马安置区配套工程道路供水供电结算</t>
  </si>
  <si>
    <t xml:space="preserve">    81省道工程相关项目：苍岙村应付地基款</t>
  </si>
  <si>
    <t xml:space="preserve">    81省道红线内征地款</t>
  </si>
  <si>
    <t xml:space="preserve">    81省道工程相关项目：原海港鱼粉厂政策处理款</t>
  </si>
  <si>
    <t xml:space="preserve">    81省道工程相关项目：应退还松门七标段塘渣款</t>
  </si>
  <si>
    <t xml:space="preserve">    温岭市石塘镇金星村至尖山头道路改造工程</t>
  </si>
  <si>
    <t xml:space="preserve">    温岭市石塘镇春晖路延伸工程</t>
  </si>
  <si>
    <t xml:space="preserve">    2021年温岭市石塘镇上箬线大中修工程</t>
  </si>
  <si>
    <t xml:space="preserve">    温岭市石塘镇上箬线桥梁修复工程</t>
  </si>
  <si>
    <t xml:space="preserve">    温岭市石塘镇税务桥至前红道路大中修工程</t>
  </si>
  <si>
    <t xml:space="preserve">    温岭市石塘镇道路交通安全隐患治理工程（民生实事）</t>
  </si>
  <si>
    <t xml:space="preserve">    温岭市石塘镇道路交通安全隐患治理工程</t>
  </si>
  <si>
    <t xml:space="preserve">    温岭市石塘镇四好公路金星至三岙绿化提升工程</t>
  </si>
  <si>
    <t xml:space="preserve">    石塘镇基海路道路改造工程</t>
  </si>
  <si>
    <t xml:space="preserve">    石塘镇2021年零星修复</t>
  </si>
  <si>
    <t xml:space="preserve">    隔海公益渡船码头（高升村）工程</t>
  </si>
  <si>
    <t xml:space="preserve">    隔海渡口日常开支</t>
  </si>
  <si>
    <t xml:space="preserve">    石塘镇治堵项目（启明路—钓箬路）</t>
  </si>
  <si>
    <t xml:space="preserve">    温岭市石塘镇海滨大道延伸工程</t>
  </si>
  <si>
    <t xml:space="preserve">    箬山及上马板块修复工程</t>
  </si>
  <si>
    <t xml:space="preserve">    钓浜隧道口至尖山头</t>
  </si>
  <si>
    <t xml:space="preserve">    里西至老公山道路工程</t>
  </si>
  <si>
    <t xml:space="preserve">    纬一路道路工程</t>
  </si>
  <si>
    <t xml:space="preserve">    安澜路亮化工程</t>
  </si>
  <si>
    <t xml:space="preserve">    蚊虫浜渡埠码头工程</t>
  </si>
  <si>
    <t xml:space="preserve">    盐北线标志标线</t>
  </si>
  <si>
    <t xml:space="preserve">    蚊虫浜渡埠码头附属提升工程</t>
  </si>
  <si>
    <t xml:space="preserve">    蚊虫浜渡埠码头防台工程</t>
  </si>
  <si>
    <t xml:space="preserve">  其他交通运输支出</t>
  </si>
  <si>
    <t xml:space="preserve">  支持中小企业发展和管理支出</t>
  </si>
  <si>
    <t xml:space="preserve">    盐南老工业区拆改企业补偿费</t>
  </si>
  <si>
    <t xml:space="preserve">    工业企业创新转型</t>
  </si>
  <si>
    <t xml:space="preserve">    上马工业区电镀医化区块地下水管控工程</t>
  </si>
  <si>
    <t>项目总额800</t>
  </si>
  <si>
    <t xml:space="preserve">    上马工业区污水零直排验收资料整理等</t>
  </si>
  <si>
    <t xml:space="preserve">    上马工业区集聚区“五个一体化”建设</t>
  </si>
  <si>
    <t xml:space="preserve">    反走私工作经费</t>
  </si>
  <si>
    <t xml:space="preserve">    反走私监控运行费</t>
  </si>
  <si>
    <t xml:space="preserve">    食品安全工作经费</t>
  </si>
  <si>
    <t xml:space="preserve">   商业流通事务</t>
  </si>
  <si>
    <t xml:space="preserve">  城乡社区住宅</t>
  </si>
  <si>
    <t xml:space="preserve">  应急管理事务</t>
  </si>
  <si>
    <t xml:space="preserve">    消防队箬山执勤点房租</t>
  </si>
  <si>
    <t xml:space="preserve">    消防员服装</t>
  </si>
  <si>
    <t xml:space="preserve">    消防器材装备损耗补充</t>
  </si>
  <si>
    <t xml:space="preserve">    新增应急抢险救援装备（救生气垫、电动液压破拆工具一套）</t>
  </si>
  <si>
    <t xml:space="preserve">    消防中队营房提升改造（含钓浜执勤点建设）</t>
  </si>
  <si>
    <t xml:space="preserve">  自然灾害救灾及恢复重建支出</t>
  </si>
  <si>
    <t xml:space="preserve">    自然灾害救助</t>
  </si>
  <si>
    <t xml:space="preserve">  征兵费用</t>
  </si>
  <si>
    <t xml:space="preserve">  训练经费</t>
  </si>
  <si>
    <t xml:space="preserve">  国防后备力量建设基层规范化建设</t>
  </si>
  <si>
    <t xml:space="preserve">  国防教育</t>
  </si>
  <si>
    <t xml:space="preserve">  其他</t>
  </si>
  <si>
    <t>合    计</t>
  </si>
  <si>
    <t>各款级科目下，各单位根据实际，可以增设项目，分明细反映。</t>
  </si>
  <si>
    <t>表十</t>
  </si>
  <si>
    <t>2021年 石塘 镇（街道）   线财政项目支出预算测算表</t>
  </si>
  <si>
    <t>21年预算数</t>
  </si>
  <si>
    <t>表十一</t>
  </si>
  <si>
    <t>温岭市镇、街道2021年项目支出预算申报表</t>
  </si>
  <si>
    <t xml:space="preserve">  线办：</t>
  </si>
  <si>
    <t>金额单位：万元</t>
  </si>
  <si>
    <t>项目联系人</t>
  </si>
  <si>
    <t>联系电话</t>
  </si>
  <si>
    <t>设立依据</t>
  </si>
  <si>
    <t>□法律法规     □上级政府文件   □市委市政府文件
□市委市政府会议纪要  □其他</t>
  </si>
  <si>
    <t>项目类别</t>
  </si>
  <si>
    <t>□大型会议培训 □重大调研规划 □信息化维护 □大宗印刷
□重大宣传活动 □房租 □物业管理 □其他公共支出
□房屋建筑购建 □大型修缮 □信息网络网建 □设置购置
□其他发展建设 □其他一般行政</t>
  </si>
  <si>
    <t>重要程度</t>
  </si>
  <si>
    <t>□重要工作 □一般工作</t>
  </si>
  <si>
    <t>项目属性</t>
  </si>
  <si>
    <t>□新增 □延续</t>
  </si>
  <si>
    <t>项目口径</t>
  </si>
  <si>
    <t>□经常性  □阶段性  □一次性</t>
  </si>
  <si>
    <t>项目期限</t>
  </si>
  <si>
    <t>立
项
依
据
、
测
算
依
据
、
主
要
内
容
及
说
明</t>
  </si>
  <si>
    <t>项
目
资
金
安
排</t>
  </si>
  <si>
    <t>年份</t>
  </si>
  <si>
    <t>当年支出预算</t>
  </si>
  <si>
    <t>各部门补助</t>
  </si>
  <si>
    <t>镇级财政安排</t>
  </si>
  <si>
    <t>其他</t>
  </si>
  <si>
    <t>表十二</t>
  </si>
  <si>
    <r>
      <t>2021年</t>
    </r>
    <r>
      <rPr>
        <sz val="18"/>
        <color indexed="8"/>
        <rFont val="黑体"/>
        <family val="3"/>
      </rPr>
      <t xml:space="preserve"> 石塘 镇(街道) 采购预算汇总表</t>
    </r>
  </si>
  <si>
    <t>单位:元</t>
  </si>
  <si>
    <t>单位代码</t>
  </si>
  <si>
    <t>功能科目编码</t>
  </si>
  <si>
    <t>经济科目代码</t>
  </si>
  <si>
    <t>采购目录代码</t>
  </si>
  <si>
    <t>采购目录名称</t>
  </si>
  <si>
    <t>采购类型</t>
  </si>
  <si>
    <t>采购内容</t>
  </si>
  <si>
    <t>技术参数及配置标准</t>
  </si>
  <si>
    <t>数量</t>
  </si>
  <si>
    <t>计量单位</t>
  </si>
  <si>
    <t>参考单价（元）</t>
  </si>
  <si>
    <t>预算管理资金</t>
  </si>
  <si>
    <t>专户管理资金</t>
  </si>
  <si>
    <t>其他资金</t>
  </si>
  <si>
    <t>省补</t>
  </si>
  <si>
    <t>年初追加</t>
  </si>
  <si>
    <t>跨年度采购预算</t>
  </si>
  <si>
    <t>工程项目</t>
  </si>
  <si>
    <t>其它</t>
  </si>
  <si>
    <t>279001</t>
  </si>
  <si>
    <t>2120102</t>
  </si>
  <si>
    <t>办公设备经费</t>
  </si>
  <si>
    <t>A02010104</t>
  </si>
  <si>
    <t>台式计算机</t>
  </si>
  <si>
    <t>政府集中采购</t>
  </si>
  <si>
    <t>计算机</t>
  </si>
  <si>
    <t>台式</t>
  </si>
  <si>
    <t>台</t>
  </si>
  <si>
    <t>A02010107</t>
  </si>
  <si>
    <t xml:space="preserve"> 平板式微型计算机</t>
  </si>
  <si>
    <t>平板</t>
  </si>
  <si>
    <t>A02010601</t>
  </si>
  <si>
    <t>打印设备</t>
  </si>
  <si>
    <t>打印机</t>
  </si>
  <si>
    <t>激光</t>
  </si>
  <si>
    <t>A02010201</t>
  </si>
  <si>
    <t>路由器</t>
  </si>
  <si>
    <t>企业级千兆</t>
  </si>
  <si>
    <t>个</t>
  </si>
  <si>
    <t>A02010202</t>
  </si>
  <si>
    <t>交换设备</t>
  </si>
  <si>
    <t>交换机</t>
  </si>
  <si>
    <t>24口、8口</t>
  </si>
  <si>
    <t>A020109</t>
  </si>
  <si>
    <t xml:space="preserve"> 计算机设备零部件</t>
  </si>
  <si>
    <t>主板、内存条、键盘、鼠标</t>
  </si>
  <si>
    <t>A090101</t>
  </si>
  <si>
    <t xml:space="preserve"> 复印纸</t>
  </si>
  <si>
    <t>A3、A4复印纸等</t>
  </si>
  <si>
    <t>包</t>
  </si>
  <si>
    <t>A090201</t>
  </si>
  <si>
    <t>鼓粉盒</t>
  </si>
  <si>
    <t>A090203</t>
  </si>
  <si>
    <t>喷墨盒</t>
  </si>
  <si>
    <t>A02010508</t>
  </si>
  <si>
    <t xml:space="preserve"> 移动存储设备</t>
  </si>
  <si>
    <t>硬盘</t>
  </si>
  <si>
    <t>2T</t>
  </si>
  <si>
    <t>A0206180203</t>
  </si>
  <si>
    <t>空调机</t>
  </si>
  <si>
    <t>挂壁式空调</t>
  </si>
  <si>
    <t>1.5匹</t>
  </si>
  <si>
    <t>立式空调</t>
  </si>
  <si>
    <t>3匹</t>
  </si>
  <si>
    <t>立式空凋</t>
  </si>
  <si>
    <t>5匹</t>
  </si>
  <si>
    <t>A020202</t>
  </si>
  <si>
    <t>投影仪</t>
  </si>
  <si>
    <t>A020203</t>
  </si>
  <si>
    <t>投影仪幕布</t>
  </si>
  <si>
    <t>A02061899</t>
  </si>
  <si>
    <t xml:space="preserve"> 其他生活用电器</t>
  </si>
  <si>
    <t>油烟机、消毒柜\煤气灶等</t>
  </si>
  <si>
    <t>A06</t>
  </si>
  <si>
    <t>家具用具</t>
  </si>
  <si>
    <t>办公桌椅、文件柜等</t>
  </si>
  <si>
    <t>张</t>
  </si>
  <si>
    <t>A0601</t>
  </si>
  <si>
    <t>床类</t>
  </si>
  <si>
    <t>木质床</t>
  </si>
  <si>
    <t>A02091001</t>
  </si>
  <si>
    <t>普通电视设备</t>
  </si>
  <si>
    <t>电视机</t>
  </si>
  <si>
    <t>A020201</t>
  </si>
  <si>
    <t>复印机</t>
  </si>
  <si>
    <t>A02061808</t>
  </si>
  <si>
    <t>热水器</t>
  </si>
  <si>
    <t>A020618010101</t>
  </si>
  <si>
    <t>普通电冰箱</t>
  </si>
  <si>
    <t>电冰箱</t>
  </si>
  <si>
    <t>A0703</t>
  </si>
  <si>
    <t>被服装具</t>
  </si>
  <si>
    <t>迷彩服、鞋、帽、佩饰等</t>
  </si>
  <si>
    <t>件</t>
  </si>
  <si>
    <t>A07030101</t>
  </si>
  <si>
    <t xml:space="preserve"> 制服</t>
  </si>
  <si>
    <t>便民服务中心、执法队员、消防队员服装等</t>
  </si>
  <si>
    <t>A02020501</t>
  </si>
  <si>
    <t>照相机</t>
  </si>
  <si>
    <t>A0699</t>
  </si>
  <si>
    <t>其他家具用具</t>
  </si>
  <si>
    <t>床、衣柜等</t>
  </si>
  <si>
    <t>A0201060901</t>
  </si>
  <si>
    <t>扫描仪</t>
  </si>
  <si>
    <t>A9999</t>
  </si>
  <si>
    <t>其他不另分类的物品</t>
  </si>
  <si>
    <t>目录外其他货物</t>
  </si>
  <si>
    <t xml:space="preserve">A020207 </t>
  </si>
  <si>
    <t>LED显示屏</t>
  </si>
  <si>
    <t>A02051228</t>
  </si>
  <si>
    <t>电梯</t>
  </si>
  <si>
    <t>部</t>
  </si>
  <si>
    <t xml:space="preserve">A02060101 </t>
  </si>
  <si>
    <t>发电机</t>
  </si>
  <si>
    <t>A020599</t>
  </si>
  <si>
    <t>其他机械设备</t>
  </si>
  <si>
    <t>压缩机</t>
  </si>
  <si>
    <t>A031001</t>
  </si>
  <si>
    <t>拖拉机</t>
  </si>
  <si>
    <t xml:space="preserve">A02051999 </t>
  </si>
  <si>
    <t>其他泵</t>
  </si>
  <si>
    <t>森林防火水泵</t>
  </si>
  <si>
    <t xml:space="preserve">A032501 </t>
  </si>
  <si>
    <t>消防设备</t>
  </si>
  <si>
    <t>消防水枪、水带等</t>
  </si>
  <si>
    <t xml:space="preserve">A02061915 </t>
  </si>
  <si>
    <t>手电筒</t>
  </si>
  <si>
    <t>强光灯</t>
  </si>
  <si>
    <t>C16</t>
  </si>
  <si>
    <t>环境服务</t>
  </si>
  <si>
    <t>代理中介分散采购</t>
  </si>
  <si>
    <t>石塘镇除四害防治</t>
  </si>
  <si>
    <t>年</t>
  </si>
  <si>
    <t>C160206</t>
  </si>
  <si>
    <t>地下水污染治理服务</t>
  </si>
  <si>
    <t>温岭市上马工业区电镀医化区块地下水应急抽提处理项目</t>
  </si>
  <si>
    <t>C020202</t>
  </si>
  <si>
    <t>硬件集成实施服务</t>
  </si>
  <si>
    <t>石塘镇“五个一体化”项目硬件</t>
  </si>
  <si>
    <t>C020203</t>
  </si>
  <si>
    <t>软件集成实施服务</t>
  </si>
  <si>
    <t>石塘镇“五个一体化”项目软件</t>
  </si>
  <si>
    <t>表十三</t>
  </si>
  <si>
    <t>“三公”经费、会议费、培训费预算与执行对比表</t>
  </si>
  <si>
    <t>单位:温岭市  镇</t>
  </si>
  <si>
    <t>单位名称</t>
  </si>
  <si>
    <t>公务接待费</t>
  </si>
  <si>
    <t>公务用车购置及运行费</t>
  </si>
  <si>
    <t>因公出国（境）费</t>
  </si>
  <si>
    <t>三公经费合计</t>
  </si>
  <si>
    <t>“三公”经费及会议培训费</t>
  </si>
  <si>
    <t>备  注</t>
  </si>
  <si>
    <t>2020年预算执行率</t>
  </si>
  <si>
    <t>2021年         预算数</t>
  </si>
  <si>
    <t>现有车辆数</t>
  </si>
  <si>
    <t>核编车辆数</t>
  </si>
  <si>
    <t>2021年预算数与2020年预算数同比增减</t>
  </si>
  <si>
    <t>2021年预算数与2020年执行数增减</t>
  </si>
  <si>
    <t>总额</t>
  </si>
  <si>
    <t>其中：2021年计划购置车辆数及费用</t>
  </si>
  <si>
    <t>温岭市石塘镇人民政府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</si>
</sst>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00_ "/>
    <numFmt numFmtId="180" formatCode="0.00_);[Red]\(0.00\)"/>
    <numFmt numFmtId="181" formatCode="0_);[Red]\(0\)"/>
    <numFmt numFmtId="182" formatCode="0.0000_ "/>
  </numFmts>
  <fonts count="47">
    <font>
      <sz val="12"/>
      <name val="宋体"/>
      <family val="0"/>
    </font>
    <font>
      <sz val="11"/>
      <name val="宋体"/>
      <family val="0"/>
    </font>
    <font>
      <sz val="18"/>
      <color indexed="8"/>
      <name val="黑体"/>
      <family val="3"/>
    </font>
    <font>
      <sz val="18"/>
      <color indexed="8"/>
      <name val="方正大标宋简体"/>
      <family val="0"/>
    </font>
    <font>
      <sz val="12"/>
      <color indexed="8"/>
      <name val="黑体"/>
      <family val="3"/>
    </font>
    <font>
      <sz val="10"/>
      <color indexed="8"/>
      <name val="宋体"/>
      <family val="0"/>
    </font>
    <font>
      <sz val="12"/>
      <color indexed="8"/>
      <name val="宋体"/>
      <family val="0"/>
    </font>
    <font>
      <sz val="12"/>
      <color indexed="8"/>
      <name val="方正大标宋简体"/>
      <family val="0"/>
    </font>
    <font>
      <sz val="11"/>
      <color indexed="8"/>
      <name val="宋体"/>
      <family val="0"/>
    </font>
    <font>
      <sz val="12"/>
      <color indexed="8"/>
      <name val="仿宋_GB2312"/>
      <family val="3"/>
    </font>
    <font>
      <sz val="9"/>
      <color indexed="8"/>
      <name val="宋体"/>
      <family val="0"/>
    </font>
    <font>
      <sz val="18"/>
      <name val="宋体"/>
      <family val="0"/>
    </font>
    <font>
      <sz val="10"/>
      <name val="宋体"/>
      <family val="0"/>
    </font>
    <font>
      <sz val="11"/>
      <color indexed="12"/>
      <name val="宋体"/>
      <family val="0"/>
    </font>
    <font>
      <sz val="11"/>
      <color indexed="48"/>
      <name val="宋体"/>
      <family val="0"/>
    </font>
    <font>
      <b/>
      <sz val="11"/>
      <color indexed="12"/>
      <name val="宋体"/>
      <family val="0"/>
    </font>
    <font>
      <sz val="10"/>
      <color indexed="12"/>
      <name val="宋体"/>
      <family val="0"/>
    </font>
    <font>
      <b/>
      <sz val="10"/>
      <color indexed="12"/>
      <name val="宋体"/>
      <family val="0"/>
    </font>
    <font>
      <b/>
      <sz val="10"/>
      <name val="宋体"/>
      <family val="0"/>
    </font>
    <font>
      <sz val="12"/>
      <color indexed="12"/>
      <name val="宋体"/>
      <family val="0"/>
    </font>
    <font>
      <sz val="10"/>
      <name val="Times New Roman"/>
      <family val="1"/>
    </font>
    <font>
      <sz val="8"/>
      <name val="宋体"/>
      <family val="0"/>
    </font>
    <font>
      <sz val="20"/>
      <name val="宋体"/>
      <family val="0"/>
    </font>
    <font>
      <b/>
      <sz val="18"/>
      <name val="宋体"/>
      <family val="0"/>
    </font>
    <font>
      <b/>
      <sz val="11"/>
      <name val="宋体"/>
      <family val="0"/>
    </font>
    <font>
      <sz val="18"/>
      <color indexed="8"/>
      <name val="宋体"/>
      <family val="0"/>
    </font>
    <font>
      <b/>
      <sz val="10"/>
      <color indexed="8"/>
      <name val="宋体"/>
      <family val="0"/>
    </font>
    <font>
      <sz val="10"/>
      <color indexed="8"/>
      <name val="Times New Roman"/>
      <family val="1"/>
    </font>
    <font>
      <i/>
      <sz val="11"/>
      <color indexed="23"/>
      <name val="宋体"/>
      <family val="0"/>
    </font>
    <font>
      <sz val="9"/>
      <name val="宋体"/>
      <family val="0"/>
    </font>
    <font>
      <sz val="11"/>
      <color indexed="17"/>
      <name val="宋体"/>
      <family val="0"/>
    </font>
    <font>
      <b/>
      <sz val="11"/>
      <color indexed="56"/>
      <name val="宋体"/>
      <family val="0"/>
    </font>
    <font>
      <sz val="11"/>
      <color indexed="62"/>
      <name val="宋体"/>
      <family val="0"/>
    </font>
    <font>
      <sz val="11"/>
      <color indexed="9"/>
      <name val="宋体"/>
      <family val="0"/>
    </font>
    <font>
      <b/>
      <sz val="13"/>
      <color indexed="56"/>
      <name val="宋体"/>
      <family val="0"/>
    </font>
    <font>
      <sz val="11"/>
      <color indexed="2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right style="thin"/>
      <top/>
      <bottom style="thin"/>
    </border>
    <border>
      <left style="thin"/>
      <right style="thin"/>
      <top style="thin"/>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style="thin">
        <color indexed="8"/>
      </left>
      <right style="thin">
        <color indexed="8"/>
      </right>
      <top style="thin">
        <color indexed="8"/>
      </top>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1"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40" fillId="0" borderId="3" applyNumberFormat="0" applyFill="0" applyAlignment="0" applyProtection="0"/>
    <xf numFmtId="0" fontId="34" fillId="0" borderId="4" applyNumberFormat="0" applyFill="0" applyAlignment="0" applyProtection="0"/>
    <xf numFmtId="0" fontId="33" fillId="8" borderId="0" applyNumberFormat="0" applyBorder="0" applyAlignment="0" applyProtection="0"/>
    <xf numFmtId="0" fontId="31" fillId="0" borderId="5" applyNumberFormat="0" applyFill="0" applyAlignment="0" applyProtection="0"/>
    <xf numFmtId="0" fontId="33"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8" fillId="3" borderId="0" applyNumberFormat="0" applyBorder="0" applyAlignment="0" applyProtection="0"/>
    <xf numFmtId="0" fontId="33" fillId="12" borderId="0" applyNumberFormat="0" applyBorder="0" applyAlignment="0" applyProtection="0"/>
    <xf numFmtId="0" fontId="44" fillId="0" borderId="8" applyNumberFormat="0" applyFill="0" applyAlignment="0" applyProtection="0"/>
    <xf numFmtId="0" fontId="46" fillId="0" borderId="9" applyNumberFormat="0" applyFill="0" applyAlignment="0" applyProtection="0"/>
    <xf numFmtId="0" fontId="0" fillId="0" borderId="0">
      <alignment/>
      <protection/>
    </xf>
    <xf numFmtId="0" fontId="30" fillId="2" borderId="0" applyNumberFormat="0" applyBorder="0" applyAlignment="0" applyProtection="0"/>
    <xf numFmtId="0" fontId="45" fillId="13" borderId="0" applyNumberFormat="0" applyBorder="0" applyAlignment="0" applyProtection="0"/>
    <xf numFmtId="0" fontId="8" fillId="14" borderId="0" applyNumberFormat="0" applyBorder="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3" fillId="20" borderId="0" applyNumberFormat="0" applyBorder="0" applyAlignment="0" applyProtection="0"/>
    <xf numFmtId="0" fontId="8"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8" fillId="22" borderId="0" applyNumberFormat="0" applyBorder="0" applyAlignment="0" applyProtection="0"/>
    <xf numFmtId="0" fontId="33" fillId="23" borderId="0" applyNumberFormat="0" applyBorder="0" applyAlignment="0" applyProtection="0"/>
    <xf numFmtId="0" fontId="8" fillId="0" borderId="0">
      <alignment vertical="center"/>
      <protection/>
    </xf>
    <xf numFmtId="0" fontId="0" fillId="0" borderId="0">
      <alignment vertical="center"/>
      <protection/>
    </xf>
    <xf numFmtId="0" fontId="29" fillId="0" borderId="0">
      <alignment/>
      <protection/>
    </xf>
  </cellStyleXfs>
  <cellXfs count="394">
    <xf numFmtId="0" fontId="0" fillId="0" borderId="0" xfId="0" applyAlignment="1">
      <alignment vertical="center"/>
    </xf>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3" fillId="0" borderId="10"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78" fontId="6" fillId="0" borderId="11" xfId="0" applyNumberFormat="1" applyFont="1" applyBorder="1" applyAlignment="1" applyProtection="1">
      <alignment horizontal="center" vertical="center" wrapText="1"/>
      <protection locked="0"/>
    </xf>
    <xf numFmtId="0" fontId="0" fillId="0" borderId="0" xfId="0" applyAlignment="1" applyProtection="1">
      <alignment/>
      <protection/>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179" fontId="6" fillId="0" borderId="11" xfId="0" applyNumberFormat="1" applyFont="1" applyBorder="1" applyAlignment="1" applyProtection="1">
      <alignment horizontal="center" vertical="center" wrapText="1"/>
      <protection locked="0"/>
    </xf>
    <xf numFmtId="0" fontId="6" fillId="0" borderId="11" xfId="0"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right" vertical="center"/>
    </xf>
    <xf numFmtId="0" fontId="5" fillId="0" borderId="11" xfId="0" applyFont="1" applyBorder="1" applyAlignment="1">
      <alignment horizontal="center" vertical="center"/>
    </xf>
    <xf numFmtId="49" fontId="5" fillId="0" borderId="11" xfId="66" applyNumberFormat="1" applyFont="1" applyFill="1" applyBorder="1" applyAlignment="1" applyProtection="1">
      <alignment horizontal="center" vertical="center"/>
      <protection/>
    </xf>
    <xf numFmtId="0" fontId="5" fillId="0" borderId="11" xfId="65" applyFont="1" applyBorder="1" applyAlignment="1">
      <alignment horizontal="center" vertical="center"/>
      <protection/>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top" wrapText="1"/>
    </xf>
    <xf numFmtId="0" fontId="5" fillId="0" borderId="0" xfId="0" applyFont="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top" wrapText="1"/>
    </xf>
    <xf numFmtId="0" fontId="10" fillId="0" borderId="19" xfId="0" applyFont="1" applyFill="1" applyBorder="1" applyAlignment="1">
      <alignment horizontal="center" vertical="center" wrapText="1"/>
    </xf>
    <xf numFmtId="0" fontId="5" fillId="0" borderId="20" xfId="0" applyFont="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top" wrapText="1"/>
    </xf>
    <xf numFmtId="0" fontId="5" fillId="0" borderId="21" xfId="65" applyFont="1" applyBorder="1" applyAlignment="1">
      <alignment horizontal="center" vertical="center"/>
      <protection/>
    </xf>
    <xf numFmtId="0" fontId="5" fillId="0" borderId="21" xfId="0" applyFont="1" applyFill="1" applyBorder="1" applyAlignment="1">
      <alignment horizontal="center" vertical="center"/>
    </xf>
    <xf numFmtId="0" fontId="5" fillId="0" borderId="21" xfId="0" applyFont="1" applyBorder="1" applyAlignment="1">
      <alignment horizontal="center" vertical="center"/>
    </xf>
    <xf numFmtId="0" fontId="6" fillId="0" borderId="11" xfId="0" applyFont="1" applyBorder="1" applyAlignment="1">
      <alignment horizontal="center" vertical="center"/>
    </xf>
    <xf numFmtId="0" fontId="5" fillId="0" borderId="11" xfId="64" applyFont="1" applyBorder="1" applyAlignment="1">
      <alignment horizontal="center" vertical="center"/>
      <protection/>
    </xf>
    <xf numFmtId="0" fontId="5" fillId="0" borderId="11" xfId="0"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6" fillId="0" borderId="11" xfId="0" applyFont="1" applyBorder="1" applyAlignment="1">
      <alignment vertical="center"/>
    </xf>
    <xf numFmtId="0" fontId="6" fillId="0" borderId="21"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0" borderId="11" xfId="0" applyFont="1" applyBorder="1" applyAlignment="1">
      <alignment vertical="center"/>
    </xf>
    <xf numFmtId="0" fontId="8" fillId="0" borderId="11" xfId="0" applyFont="1" applyBorder="1" applyAlignment="1">
      <alignment vertical="center"/>
    </xf>
    <xf numFmtId="0" fontId="6" fillId="0" borderId="15" xfId="0" applyFont="1" applyBorder="1" applyAlignment="1">
      <alignment vertical="center"/>
    </xf>
    <xf numFmtId="0" fontId="0" fillId="0" borderId="0" xfId="0" applyAlignment="1">
      <alignment vertical="center" wrapText="1"/>
    </xf>
    <xf numFmtId="0" fontId="11" fillId="0" borderId="0" xfId="0" applyFont="1" applyAlignment="1">
      <alignment horizontal="center" vertical="center"/>
    </xf>
    <xf numFmtId="0" fontId="0" fillId="0" borderId="10" xfId="0" applyBorder="1"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horizontal="center" vertical="center" wrapText="1"/>
    </xf>
    <xf numFmtId="0" fontId="12" fillId="0" borderId="0" xfId="0" applyFont="1" applyAlignment="1">
      <alignment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0" fillId="0" borderId="11" xfId="0" applyFont="1" applyBorder="1" applyAlignment="1">
      <alignment vertical="center"/>
    </xf>
    <xf numFmtId="0" fontId="12" fillId="0" borderId="13" xfId="0" applyFont="1" applyBorder="1" applyAlignment="1">
      <alignment vertical="center"/>
    </xf>
    <xf numFmtId="0" fontId="12" fillId="0" borderId="26" xfId="0" applyFont="1" applyBorder="1" applyAlignment="1">
      <alignment vertical="center"/>
    </xf>
    <xf numFmtId="0" fontId="1" fillId="0" borderId="0" xfId="0" applyFont="1" applyAlignment="1">
      <alignment vertical="center" wrapText="1"/>
    </xf>
    <xf numFmtId="0" fontId="13"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Alignment="1">
      <alignment vertical="center" wrapText="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45" applyFont="1" applyAlignment="1" applyProtection="1">
      <alignment vertical="center" wrapText="1"/>
      <protection locked="0"/>
    </xf>
    <xf numFmtId="0" fontId="12" fillId="0" borderId="0" xfId="22" applyNumberFormat="1" applyFont="1" applyAlignment="1" applyProtection="1">
      <alignment horizontal="center" vertical="center" wrapText="1"/>
      <protection locked="0"/>
    </xf>
    <xf numFmtId="0" fontId="0" fillId="0" borderId="0" xfId="22" applyNumberFormat="1" applyFont="1" applyAlignment="1">
      <alignment horizontal="center" vertical="center" wrapText="1"/>
    </xf>
    <xf numFmtId="0" fontId="11" fillId="0" borderId="0" xfId="0" applyFont="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NumberFormat="1" applyFont="1" applyBorder="1" applyAlignment="1">
      <alignment horizontal="center" vertical="center" wrapText="1"/>
    </xf>
    <xf numFmtId="180" fontId="15" fillId="0" borderId="11" xfId="0" applyNumberFormat="1" applyFont="1" applyBorder="1" applyAlignment="1" applyProtection="1">
      <alignment vertical="center" wrapText="1"/>
      <protection locked="0"/>
    </xf>
    <xf numFmtId="0" fontId="13" fillId="0" borderId="11" xfId="0" applyNumberFormat="1" applyFont="1" applyBorder="1" applyAlignment="1" applyProtection="1">
      <alignment horizontal="center" vertical="center" wrapText="1"/>
      <protection/>
    </xf>
    <xf numFmtId="0" fontId="15" fillId="0" borderId="11" xfId="0" applyFont="1" applyBorder="1" applyAlignment="1">
      <alignment horizontal="left" vertical="center" wrapText="1"/>
    </xf>
    <xf numFmtId="180" fontId="14" fillId="0" borderId="11" xfId="0" applyNumberFormat="1" applyFont="1" applyBorder="1" applyAlignment="1" applyProtection="1">
      <alignment vertical="center" wrapText="1"/>
      <protection locked="0"/>
    </xf>
    <xf numFmtId="0" fontId="14" fillId="0" borderId="11" xfId="0" applyNumberFormat="1" applyFont="1" applyBorder="1" applyAlignment="1" applyProtection="1">
      <alignment horizontal="center" vertical="center" wrapText="1"/>
      <protection/>
    </xf>
    <xf numFmtId="0" fontId="14" fillId="0" borderId="11" xfId="0" applyFont="1" applyBorder="1" applyAlignment="1">
      <alignment horizontal="left" vertical="center" wrapText="1"/>
    </xf>
    <xf numFmtId="180" fontId="1" fillId="0" borderId="11" xfId="0" applyNumberFormat="1" applyFont="1" applyBorder="1" applyAlignment="1" applyProtection="1">
      <alignment vertical="center" wrapText="1"/>
      <protection locked="0"/>
    </xf>
    <xf numFmtId="0" fontId="1" fillId="0" borderId="11" xfId="0" applyNumberFormat="1" applyFont="1" applyBorder="1" applyAlignment="1" applyProtection="1">
      <alignment horizontal="center" vertical="center" wrapText="1"/>
      <protection/>
    </xf>
    <xf numFmtId="0" fontId="1" fillId="0" borderId="11" xfId="0" applyNumberFormat="1" applyFont="1" applyBorder="1" applyAlignment="1" applyProtection="1">
      <alignment horizontal="center" vertical="center" wrapText="1"/>
      <protection locked="0"/>
    </xf>
    <xf numFmtId="0" fontId="1" fillId="0" borderId="11" xfId="0" applyFont="1" applyBorder="1" applyAlignment="1">
      <alignment horizontal="left" vertical="center" wrapText="1"/>
    </xf>
    <xf numFmtId="0" fontId="14" fillId="0" borderId="11" xfId="0" applyNumberFormat="1" applyFont="1" applyBorder="1" applyAlignment="1" applyProtection="1">
      <alignment horizontal="center" vertical="center" wrapText="1"/>
      <protection locked="0"/>
    </xf>
    <xf numFmtId="0" fontId="14" fillId="0" borderId="11"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 fillId="0" borderId="14" xfId="0" applyNumberFormat="1" applyFont="1" applyBorder="1" applyAlignment="1" applyProtection="1">
      <alignment horizontal="center" vertical="center" wrapText="1"/>
      <protection/>
    </xf>
    <xf numFmtId="20" fontId="1" fillId="0" borderId="11" xfId="0" applyNumberFormat="1" applyFont="1" applyBorder="1" applyAlignment="1">
      <alignment horizontal="left" vertical="center" wrapText="1"/>
    </xf>
    <xf numFmtId="0" fontId="1" fillId="0" borderId="11" xfId="0" applyFont="1" applyBorder="1" applyAlignment="1" applyProtection="1">
      <alignment vertical="center" wrapText="1"/>
      <protection locked="0"/>
    </xf>
    <xf numFmtId="0" fontId="1" fillId="0" borderId="26"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3" fillId="0" borderId="11"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180" fontId="1" fillId="0" borderId="11" xfId="0" applyNumberFormat="1" applyFont="1" applyBorder="1" applyAlignment="1" applyProtection="1">
      <alignment horizontal="left" vertical="center" wrapText="1"/>
      <protection locked="0"/>
    </xf>
    <xf numFmtId="0" fontId="1" fillId="0" borderId="13" xfId="0" applyNumberFormat="1" applyFont="1" applyBorder="1" applyAlignment="1" applyProtection="1">
      <alignment horizontal="center" vertical="center" wrapText="1"/>
      <protection/>
    </xf>
    <xf numFmtId="0" fontId="1" fillId="0" borderId="26" xfId="0" applyNumberFormat="1" applyFont="1" applyBorder="1" applyAlignment="1" applyProtection="1">
      <alignment horizontal="center" vertical="center" wrapText="1"/>
      <protection/>
    </xf>
    <xf numFmtId="9" fontId="1" fillId="0" borderId="11" xfId="0" applyNumberFormat="1" applyFont="1" applyBorder="1" applyAlignment="1">
      <alignment horizontal="left" vertical="center" wrapText="1"/>
    </xf>
    <xf numFmtId="0" fontId="14" fillId="0" borderId="28" xfId="0"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26" xfId="0" applyFont="1" applyBorder="1" applyAlignment="1">
      <alignment horizontal="center" vertical="center" wrapText="1"/>
    </xf>
    <xf numFmtId="49" fontId="1" fillId="0" borderId="11" xfId="0" applyNumberFormat="1" applyFont="1" applyBorder="1" applyAlignment="1">
      <alignment horizontal="left" vertical="center" wrapText="1"/>
    </xf>
    <xf numFmtId="0" fontId="14" fillId="0" borderId="26" xfId="0" applyNumberFormat="1" applyFont="1" applyBorder="1" applyAlignment="1">
      <alignment horizontal="center" vertical="center" wrapText="1"/>
    </xf>
    <xf numFmtId="0" fontId="14" fillId="0" borderId="11" xfId="0" applyFont="1" applyBorder="1" applyAlignment="1">
      <alignment horizontal="center" vertical="center" wrapText="1"/>
    </xf>
    <xf numFmtId="180" fontId="8" fillId="0" borderId="11" xfId="0" applyNumberFormat="1" applyFont="1" applyBorder="1" applyAlignment="1" applyProtection="1">
      <alignment vertical="center" wrapText="1"/>
      <protection locked="0"/>
    </xf>
    <xf numFmtId="0" fontId="8" fillId="0" borderId="11" xfId="0" applyNumberFormat="1" applyFont="1" applyBorder="1" applyAlignment="1" applyProtection="1">
      <alignment horizontal="center" vertical="center" wrapText="1"/>
      <protection locked="0"/>
    </xf>
    <xf numFmtId="0" fontId="8" fillId="0" borderId="11"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left" vertical="center" wrapText="1"/>
    </xf>
    <xf numFmtId="0" fontId="15" fillId="0" borderId="11" xfId="0" applyFont="1" applyBorder="1" applyAlignment="1">
      <alignment vertical="center" wrapText="1"/>
    </xf>
    <xf numFmtId="0" fontId="13" fillId="0" borderId="11" xfId="0" applyNumberFormat="1" applyFont="1" applyBorder="1" applyAlignment="1" applyProtection="1">
      <alignment horizontal="center" vertical="center" wrapText="1"/>
      <protection locked="0"/>
    </xf>
    <xf numFmtId="0"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80" fontId="1" fillId="0" borderId="11" xfId="0" applyNumberFormat="1" applyFont="1" applyBorder="1" applyAlignment="1" applyProtection="1">
      <alignment horizontal="center" vertical="center" wrapText="1"/>
      <protection locked="0"/>
    </xf>
    <xf numFmtId="0" fontId="0" fillId="0" borderId="29" xfId="0" applyFont="1" applyBorder="1" applyAlignment="1" applyProtection="1">
      <alignment horizontal="left" vertical="center" wrapText="1"/>
      <protection locked="0"/>
    </xf>
    <xf numFmtId="0" fontId="1" fillId="0" borderId="0" xfId="0" applyNumberFormat="1" applyFont="1" applyAlignment="1" applyProtection="1">
      <alignment horizontal="center" vertical="center" wrapText="1"/>
      <protection locked="0"/>
    </xf>
    <xf numFmtId="0"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NumberFormat="1" applyFont="1" applyAlignment="1" applyProtection="1">
      <alignment horizontal="center" vertical="center" wrapText="1"/>
      <protection locked="0"/>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0" fillId="0" borderId="0" xfId="0" applyAlignment="1">
      <alignment horizontal="center" vertical="center" wrapText="1"/>
    </xf>
    <xf numFmtId="0" fontId="19" fillId="0" borderId="0" xfId="0" applyNumberFormat="1" applyFont="1" applyAlignment="1">
      <alignment vertical="center" wrapText="1"/>
    </xf>
    <xf numFmtId="0" fontId="0" fillId="0" borderId="0" xfId="0" applyNumberFormat="1" applyAlignment="1">
      <alignment horizontal="center" vertical="center" wrapText="1"/>
    </xf>
    <xf numFmtId="0" fontId="0" fillId="0" borderId="0" xfId="0" applyNumberFormat="1" applyAlignment="1">
      <alignment horizontal="center" vertical="center"/>
    </xf>
    <xf numFmtId="43" fontId="12" fillId="0" borderId="0" xfId="22" applyFont="1" applyAlignment="1" applyProtection="1">
      <alignment horizontal="center" vertical="center" wrapText="1"/>
      <protection locked="0"/>
    </xf>
    <xf numFmtId="43" fontId="0" fillId="0" borderId="0" xfId="22" applyFont="1" applyAlignment="1">
      <alignment horizontal="center" vertical="center"/>
    </xf>
    <xf numFmtId="0" fontId="0" fillId="0" borderId="0" xfId="0" applyFont="1" applyAlignment="1">
      <alignment horizontal="center" vertical="center"/>
    </xf>
    <xf numFmtId="0" fontId="19" fillId="0" borderId="0" xfId="0" applyNumberFormat="1" applyFont="1" applyAlignment="1">
      <alignment vertical="center"/>
    </xf>
    <xf numFmtId="0" fontId="0" fillId="0" borderId="0" xfId="0" applyNumberFormat="1" applyFont="1" applyAlignment="1">
      <alignment horizontal="center" vertical="center"/>
    </xf>
    <xf numFmtId="0" fontId="0" fillId="0" borderId="10" xfId="0" applyBorder="1" applyAlignment="1">
      <alignment horizontal="left" vertical="center" wrapText="1"/>
    </xf>
    <xf numFmtId="0" fontId="16" fillId="0" borderId="12"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6" fillId="0" borderId="25" xfId="0" applyNumberFormat="1" applyFont="1" applyBorder="1" applyAlignment="1">
      <alignment horizontal="center" vertical="center" wrapText="1"/>
    </xf>
    <xf numFmtId="0" fontId="16" fillId="0" borderId="13" xfId="0" applyNumberFormat="1" applyFont="1" applyBorder="1" applyAlignment="1">
      <alignment horizontal="center" vertical="center" wrapText="1"/>
    </xf>
    <xf numFmtId="0" fontId="16" fillId="0" borderId="11" xfId="0" applyFont="1" applyBorder="1" applyAlignment="1">
      <alignment horizontal="center" vertical="center" wrapText="1"/>
    </xf>
    <xf numFmtId="181" fontId="16" fillId="0" borderId="11" xfId="0" applyNumberFormat="1" applyFont="1" applyBorder="1" applyAlignment="1">
      <alignment horizontal="center" vertical="center" wrapText="1"/>
    </xf>
    <xf numFmtId="0" fontId="16" fillId="0" borderId="11" xfId="0" applyNumberFormat="1" applyFont="1" applyBorder="1" applyAlignment="1">
      <alignment horizontal="right" vertical="center" wrapText="1"/>
    </xf>
    <xf numFmtId="0" fontId="16" fillId="0" borderId="11" xfId="0" applyNumberFormat="1" applyFont="1" applyBorder="1" applyAlignment="1">
      <alignment horizontal="center" vertical="center" wrapText="1"/>
    </xf>
    <xf numFmtId="180" fontId="16" fillId="0" borderId="11" xfId="0" applyNumberFormat="1" applyFont="1" applyBorder="1" applyAlignment="1" applyProtection="1">
      <alignment vertical="center" wrapText="1"/>
      <protection locked="0"/>
    </xf>
    <xf numFmtId="181" fontId="16" fillId="0" borderId="11" xfId="0" applyNumberFormat="1" applyFont="1" applyBorder="1" applyAlignment="1" applyProtection="1">
      <alignment horizontal="center" vertical="center" wrapText="1"/>
      <protection locked="0"/>
    </xf>
    <xf numFmtId="0" fontId="16" fillId="0" borderId="11" xfId="0" applyNumberFormat="1" applyFont="1" applyBorder="1" applyAlignment="1" applyProtection="1">
      <alignment vertical="center" wrapText="1"/>
      <protection locked="0"/>
    </xf>
    <xf numFmtId="0" fontId="16" fillId="0" borderId="11" xfId="0" applyNumberFormat="1" applyFont="1" applyBorder="1" applyAlignment="1" applyProtection="1">
      <alignment horizontal="center" vertical="center" wrapText="1"/>
      <protection locked="0"/>
    </xf>
    <xf numFmtId="180" fontId="20" fillId="0" borderId="11" xfId="0" applyNumberFormat="1" applyFont="1" applyBorder="1" applyAlignment="1" applyProtection="1">
      <alignment vertical="center" wrapText="1"/>
      <protection locked="0"/>
    </xf>
    <xf numFmtId="181" fontId="20" fillId="0" borderId="11" xfId="0" applyNumberFormat="1" applyFont="1" applyBorder="1" applyAlignment="1" applyProtection="1">
      <alignment horizontal="center" vertical="center" wrapText="1"/>
      <protection locked="0"/>
    </xf>
    <xf numFmtId="181" fontId="12" fillId="0" borderId="11" xfId="0" applyNumberFormat="1" applyFont="1" applyBorder="1" applyAlignment="1">
      <alignment horizontal="center" vertical="center" wrapText="1"/>
    </xf>
    <xf numFmtId="181" fontId="12" fillId="0" borderId="11" xfId="0" applyNumberFormat="1" applyFont="1" applyFill="1" applyBorder="1" applyAlignment="1">
      <alignment horizontal="center" vertical="center" wrapText="1"/>
    </xf>
    <xf numFmtId="180" fontId="12" fillId="0" borderId="11" xfId="0" applyNumberFormat="1" applyFont="1" applyBorder="1" applyAlignment="1" applyProtection="1">
      <alignment vertical="center" wrapText="1"/>
      <protection locked="0"/>
    </xf>
    <xf numFmtId="181" fontId="12" fillId="0" borderId="11" xfId="0" applyNumberFormat="1" applyFont="1" applyBorder="1" applyAlignment="1" applyProtection="1">
      <alignment horizontal="center" vertical="center" wrapText="1"/>
      <protection locked="0"/>
    </xf>
    <xf numFmtId="0" fontId="16" fillId="0" borderId="11" xfId="0" applyNumberFormat="1" applyFont="1" applyBorder="1" applyAlignment="1" applyProtection="1">
      <alignment horizontal="right" vertical="center" wrapText="1"/>
      <protection locked="0"/>
    </xf>
    <xf numFmtId="0" fontId="16" fillId="0" borderId="11" xfId="0" applyNumberFormat="1" applyFont="1" applyBorder="1" applyAlignment="1">
      <alignment vertical="center" wrapText="1"/>
    </xf>
    <xf numFmtId="181" fontId="16" fillId="0" borderId="11" xfId="0" applyNumberFormat="1" applyFont="1" applyBorder="1" applyAlignment="1" applyProtection="1">
      <alignment vertical="center" wrapText="1"/>
      <protection locked="0"/>
    </xf>
    <xf numFmtId="0" fontId="12" fillId="0" borderId="11" xfId="0" applyNumberFormat="1" applyFont="1" applyFill="1" applyBorder="1" applyAlignment="1">
      <alignment horizontal="center" vertical="center" wrapText="1"/>
    </xf>
    <xf numFmtId="0" fontId="12" fillId="0" borderId="11" xfId="0" applyNumberFormat="1" applyFont="1" applyBorder="1" applyAlignment="1" applyProtection="1">
      <alignment horizontal="center" vertical="center" wrapText="1"/>
      <protection locked="0"/>
    </xf>
    <xf numFmtId="0" fontId="12" fillId="0" borderId="11" xfId="0" applyFont="1" applyBorder="1" applyAlignment="1">
      <alignment horizontal="left" vertical="center" indent="1"/>
    </xf>
    <xf numFmtId="0" fontId="0" fillId="0" borderId="10" xfId="0" applyNumberFormat="1" applyFont="1" applyBorder="1" applyAlignment="1">
      <alignment horizontal="center" vertical="center"/>
    </xf>
    <xf numFmtId="0" fontId="12" fillId="0" borderId="14"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11" xfId="0" applyNumberFormat="1" applyFont="1" applyBorder="1" applyAlignment="1">
      <alignment horizontal="center" vertical="center"/>
    </xf>
    <xf numFmtId="0" fontId="0" fillId="0" borderId="0" xfId="0" applyFont="1" applyAlignment="1">
      <alignment vertical="center"/>
    </xf>
    <xf numFmtId="0" fontId="12" fillId="0" borderId="16"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16" fillId="0" borderId="13" xfId="0" applyFont="1" applyBorder="1" applyAlignment="1">
      <alignment horizontal="center" vertical="center" wrapText="1"/>
    </xf>
    <xf numFmtId="0" fontId="17" fillId="0" borderId="11" xfId="0" applyFont="1" applyBorder="1" applyAlignment="1">
      <alignment vertical="center" wrapText="1"/>
    </xf>
    <xf numFmtId="0" fontId="12" fillId="0" borderId="11" xfId="0" applyFont="1" applyBorder="1" applyAlignment="1">
      <alignment vertical="center" wrapText="1"/>
    </xf>
    <xf numFmtId="0" fontId="16" fillId="0" borderId="11" xfId="0" applyFont="1" applyBorder="1" applyAlignment="1">
      <alignment vertical="center"/>
    </xf>
    <xf numFmtId="0" fontId="21" fillId="0" borderId="11" xfId="0" applyFont="1" applyBorder="1" applyAlignment="1">
      <alignment vertical="center" wrapText="1"/>
    </xf>
    <xf numFmtId="0" fontId="16" fillId="0" borderId="11" xfId="0" applyNumberFormat="1" applyFont="1" applyBorder="1" applyAlignment="1">
      <alignment horizontal="center" vertical="center"/>
    </xf>
    <xf numFmtId="0" fontId="16" fillId="0" borderId="11" xfId="0" applyFont="1" applyBorder="1" applyAlignment="1">
      <alignmen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6" fillId="0" borderId="0" xfId="0" applyNumberFormat="1" applyFont="1" applyAlignment="1">
      <alignment vertical="center" wrapText="1"/>
    </xf>
    <xf numFmtId="0" fontId="12" fillId="0" borderId="0" xfId="0" applyNumberFormat="1" applyFont="1" applyAlignment="1">
      <alignment horizontal="center" vertical="center" wrapText="1"/>
    </xf>
    <xf numFmtId="0" fontId="16" fillId="0" borderId="11" xfId="0" applyFont="1" applyBorder="1" applyAlignment="1">
      <alignment vertical="center" wrapText="1"/>
    </xf>
    <xf numFmtId="0" fontId="12" fillId="0" borderId="0" xfId="0" applyFont="1" applyAlignment="1">
      <alignment vertical="center"/>
    </xf>
    <xf numFmtId="0" fontId="18" fillId="0" borderId="0" xfId="0" applyFont="1" applyAlignment="1">
      <alignment vertical="center"/>
    </xf>
    <xf numFmtId="182" fontId="0" fillId="0" borderId="0" xfId="0" applyNumberFormat="1" applyAlignment="1">
      <alignment horizontal="center" vertical="center"/>
    </xf>
    <xf numFmtId="43" fontId="12" fillId="0" borderId="0" xfId="22" applyFont="1" applyAlignment="1" applyProtection="1">
      <alignment horizontal="left" vertical="center" wrapText="1"/>
      <protection locked="0"/>
    </xf>
    <xf numFmtId="182" fontId="0" fillId="0" borderId="0" xfId="0" applyNumberFormat="1" applyFont="1" applyAlignment="1">
      <alignment horizontal="center" vertical="center"/>
    </xf>
    <xf numFmtId="182" fontId="11" fillId="0" borderId="0" xfId="0" applyNumberFormat="1" applyFont="1" applyAlignment="1">
      <alignment horizontal="center" vertical="center"/>
    </xf>
    <xf numFmtId="0" fontId="0" fillId="0" borderId="10" xfId="0" applyBorder="1" applyAlignment="1">
      <alignment vertical="center"/>
    </xf>
    <xf numFmtId="182" fontId="0" fillId="0" borderId="10" xfId="0" applyNumberFormat="1" applyFont="1" applyBorder="1" applyAlignment="1">
      <alignment horizontal="center" vertical="center"/>
    </xf>
    <xf numFmtId="0" fontId="12"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182" fontId="12" fillId="0" borderId="12"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Font="1" applyBorder="1" applyAlignment="1">
      <alignment horizontal="center" vertical="center"/>
    </xf>
    <xf numFmtId="182" fontId="12" fillId="0" borderId="25"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182" fontId="12" fillId="0" borderId="13" xfId="0" applyNumberFormat="1" applyFont="1" applyBorder="1" applyAlignment="1">
      <alignment horizontal="center" vertical="center" wrapText="1"/>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1" xfId="0" applyFont="1" applyBorder="1" applyAlignment="1">
      <alignment horizontal="center" vertical="center"/>
    </xf>
    <xf numFmtId="182" fontId="18" fillId="0" borderId="11" xfId="0" applyNumberFormat="1" applyFont="1" applyBorder="1" applyAlignment="1">
      <alignment horizontal="center" vertical="center"/>
    </xf>
    <xf numFmtId="0" fontId="12" fillId="0" borderId="11" xfId="0" applyFont="1" applyBorder="1" applyAlignment="1">
      <alignment horizontal="right" vertical="center"/>
    </xf>
    <xf numFmtId="0" fontId="18" fillId="0" borderId="11" xfId="0" applyFont="1" applyBorder="1" applyAlignment="1">
      <alignment horizontal="left" vertical="center"/>
    </xf>
    <xf numFmtId="182" fontId="12" fillId="0" borderId="11" xfId="0" applyNumberFormat="1" applyFont="1" applyBorder="1" applyAlignment="1">
      <alignment horizontal="center" vertical="center"/>
    </xf>
    <xf numFmtId="182" fontId="12" fillId="0" borderId="14" xfId="0" applyNumberFormat="1" applyFont="1" applyBorder="1" applyAlignment="1">
      <alignment horizontal="center" vertical="center"/>
    </xf>
    <xf numFmtId="182" fontId="12" fillId="0" borderId="26" xfId="0" applyNumberFormat="1" applyFont="1" applyBorder="1" applyAlignment="1">
      <alignment horizontal="center" vertical="center"/>
    </xf>
    <xf numFmtId="0" fontId="12" fillId="0" borderId="11" xfId="0" applyFont="1" applyFill="1" applyBorder="1" applyAlignment="1">
      <alignment horizontal="left" vertical="center" indent="1"/>
    </xf>
    <xf numFmtId="0" fontId="18" fillId="0" borderId="11" xfId="0" applyFont="1" applyBorder="1" applyAlignment="1">
      <alignment vertical="center"/>
    </xf>
    <xf numFmtId="0" fontId="12" fillId="0" borderId="12" xfId="0" applyFont="1" applyBorder="1" applyAlignment="1">
      <alignment horizontal="left" vertical="center" indent="1"/>
    </xf>
    <xf numFmtId="0" fontId="12" fillId="0" borderId="0" xfId="0" applyFont="1" applyAlignment="1">
      <alignment horizontal="center" vertical="center"/>
    </xf>
    <xf numFmtId="182" fontId="12" fillId="0" borderId="13" xfId="0" applyNumberFormat="1"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182" fontId="12" fillId="0" borderId="0" xfId="0" applyNumberFormat="1" applyFont="1" applyAlignment="1">
      <alignment horizontal="center" vertical="center"/>
    </xf>
    <xf numFmtId="0" fontId="0" fillId="0" borderId="0" xfId="0" applyBorder="1" applyAlignment="1">
      <alignment vertical="center"/>
    </xf>
    <xf numFmtId="0" fontId="12" fillId="0" borderId="0" xfId="45" applyFont="1" applyAlignment="1">
      <alignment horizontal="center" vertical="center" wrapText="1"/>
      <protection/>
    </xf>
    <xf numFmtId="0" fontId="0" fillId="0" borderId="0" xfId="45" applyAlignment="1">
      <alignment horizontal="center" vertical="center" wrapText="1"/>
      <protection/>
    </xf>
    <xf numFmtId="0" fontId="0" fillId="0" borderId="0" xfId="45" applyAlignment="1">
      <alignment horizontal="left" vertical="center" wrapText="1"/>
      <protection/>
    </xf>
    <xf numFmtId="43" fontId="0" fillId="0" borderId="0" xfId="22" applyFont="1" applyAlignment="1">
      <alignment vertical="center"/>
    </xf>
    <xf numFmtId="0" fontId="22" fillId="0" borderId="0" xfId="45" applyFont="1" applyBorder="1" applyAlignment="1">
      <alignment horizontal="center" vertical="center" wrapText="1"/>
      <protection/>
    </xf>
    <xf numFmtId="0" fontId="1" fillId="0" borderId="0" xfId="45" applyFont="1" applyBorder="1" applyAlignment="1" applyProtection="1">
      <alignment horizontal="left" vertical="center" wrapText="1"/>
      <protection locked="0"/>
    </xf>
    <xf numFmtId="43" fontId="0" fillId="0" borderId="0" xfId="22" applyFont="1" applyBorder="1" applyAlignment="1">
      <alignment vertical="center"/>
    </xf>
    <xf numFmtId="0" fontId="0" fillId="0" borderId="0" xfId="0" applyFont="1" applyBorder="1" applyAlignment="1">
      <alignment vertical="center"/>
    </xf>
    <xf numFmtId="0" fontId="1" fillId="0" borderId="0" xfId="45" applyFont="1" applyBorder="1" applyAlignment="1">
      <alignment horizontal="right" vertical="center" wrapText="1"/>
      <protection/>
    </xf>
    <xf numFmtId="0" fontId="12" fillId="0" borderId="11" xfId="45" applyFont="1" applyBorder="1" applyAlignment="1">
      <alignment horizontal="center" vertical="center" wrapText="1"/>
      <protection/>
    </xf>
    <xf numFmtId="0" fontId="12" fillId="0" borderId="11" xfId="45" applyFont="1" applyBorder="1" applyAlignment="1">
      <alignment horizontal="left" vertical="center" wrapText="1"/>
      <protection/>
    </xf>
    <xf numFmtId="0" fontId="12" fillId="0" borderId="13" xfId="45" applyFont="1" applyBorder="1" applyAlignment="1">
      <alignment horizontal="center" vertical="center" wrapText="1"/>
      <protection/>
    </xf>
    <xf numFmtId="0" fontId="12" fillId="0" borderId="13" xfId="45" applyFont="1" applyBorder="1" applyAlignment="1">
      <alignment horizontal="left" vertical="center" wrapText="1"/>
      <protection/>
    </xf>
    <xf numFmtId="0" fontId="12" fillId="0" borderId="13" xfId="45" applyFont="1" applyBorder="1" applyAlignment="1">
      <alignment vertical="center" wrapText="1"/>
      <protection/>
    </xf>
    <xf numFmtId="0" fontId="5" fillId="0" borderId="11" xfId="45" applyFont="1" applyBorder="1" applyAlignment="1">
      <alignment horizontal="center" vertical="center" wrapText="1"/>
      <protection/>
    </xf>
    <xf numFmtId="179" fontId="12" fillId="0" borderId="11" xfId="45" applyNumberFormat="1" applyFont="1" applyBorder="1" applyAlignment="1" applyProtection="1">
      <alignment vertical="center" wrapText="1"/>
      <protection locked="0"/>
    </xf>
    <xf numFmtId="0" fontId="12" fillId="0" borderId="11" xfId="45" applyFont="1" applyBorder="1" applyAlignment="1">
      <alignment vertical="center" wrapText="1"/>
      <protection/>
    </xf>
    <xf numFmtId="0" fontId="0" fillId="0" borderId="11" xfId="45" applyBorder="1" applyAlignment="1">
      <alignment horizontal="center" vertical="center" wrapText="1"/>
      <protection/>
    </xf>
    <xf numFmtId="0" fontId="0" fillId="0" borderId="11" xfId="45" applyBorder="1" applyAlignment="1">
      <alignment horizontal="left" vertical="center" wrapText="1"/>
      <protection/>
    </xf>
    <xf numFmtId="43" fontId="12" fillId="0" borderId="0" xfId="22" applyFont="1" applyBorder="1" applyAlignment="1">
      <alignment horizontal="right" vertical="center"/>
    </xf>
    <xf numFmtId="0" fontId="0" fillId="0" borderId="0" xfId="45" applyBorder="1" applyAlignment="1">
      <alignment horizontal="center" vertical="center" wrapText="1"/>
      <protection/>
    </xf>
    <xf numFmtId="43" fontId="12" fillId="0" borderId="0" xfId="22" applyFont="1" applyAlignment="1" applyProtection="1">
      <alignment horizontal="right" vertical="center" wrapText="1"/>
      <protection locked="0"/>
    </xf>
    <xf numFmtId="0" fontId="12" fillId="0" borderId="0" xfId="45" applyFont="1" applyBorder="1" applyAlignment="1" applyProtection="1">
      <alignment horizontal="left" vertical="center" wrapText="1"/>
      <protection locked="0"/>
    </xf>
    <xf numFmtId="0" fontId="0" fillId="0" borderId="0" xfId="0" applyFont="1" applyBorder="1" applyAlignment="1">
      <alignment horizontal="center" vertical="center"/>
    </xf>
    <xf numFmtId="0" fontId="23" fillId="0" borderId="0" xfId="0" applyFont="1" applyAlignment="1">
      <alignment horizontal="center" vertical="center"/>
    </xf>
    <xf numFmtId="43" fontId="12" fillId="0" borderId="0" xfId="22" applyFont="1" applyAlignment="1">
      <alignment horizontal="right" vertical="center"/>
    </xf>
    <xf numFmtId="0" fontId="1" fillId="0" borderId="11" xfId="45" applyFont="1" applyBorder="1" applyAlignment="1" applyProtection="1">
      <alignment horizontal="center" vertical="center" wrapText="1"/>
      <protection locked="0"/>
    </xf>
    <xf numFmtId="0" fontId="1" fillId="0" borderId="11" xfId="22" applyNumberFormat="1" applyFont="1" applyBorder="1" applyAlignment="1" applyProtection="1">
      <alignment horizontal="center" vertical="center" wrapText="1"/>
      <protection locked="0"/>
    </xf>
    <xf numFmtId="182" fontId="1" fillId="0" borderId="11" xfId="22" applyNumberFormat="1" applyFont="1" applyBorder="1" applyAlignment="1" applyProtection="1">
      <alignment horizontal="center" vertical="center" wrapText="1"/>
      <protection locked="0"/>
    </xf>
    <xf numFmtId="0" fontId="1" fillId="0" borderId="11" xfId="45" applyFont="1" applyBorder="1" applyAlignment="1" applyProtection="1">
      <alignment horizontal="center" vertical="center"/>
      <protection locked="0"/>
    </xf>
    <xf numFmtId="0" fontId="24" fillId="0" borderId="11" xfId="45" applyFont="1" applyBorder="1" applyAlignment="1" applyProtection="1">
      <alignment horizontal="left" vertical="center" wrapText="1"/>
      <protection locked="0"/>
    </xf>
    <xf numFmtId="0" fontId="1" fillId="0" borderId="11" xfId="22" applyNumberFormat="1" applyFont="1" applyBorder="1" applyAlignment="1" applyProtection="1">
      <alignment horizontal="center" vertical="center" wrapText="1"/>
      <protection/>
    </xf>
    <xf numFmtId="0" fontId="1" fillId="0" borderId="11" xfId="0" applyFont="1" applyBorder="1" applyAlignment="1">
      <alignment horizontal="left" vertical="center"/>
    </xf>
    <xf numFmtId="182" fontId="1" fillId="0" borderId="0" xfId="0" applyNumberFormat="1" applyFont="1" applyAlignment="1">
      <alignment horizontal="center" vertical="center"/>
    </xf>
    <xf numFmtId="0" fontId="24" fillId="0" borderId="11" xfId="0" applyFont="1" applyBorder="1" applyAlignment="1">
      <alignment vertical="center"/>
    </xf>
    <xf numFmtId="0" fontId="24" fillId="0" borderId="11" xfId="45" applyFont="1" applyBorder="1" applyAlignment="1" applyProtection="1">
      <alignment vertical="center" wrapText="1"/>
      <protection locked="0"/>
    </xf>
    <xf numFmtId="182" fontId="1" fillId="0" borderId="11" xfId="22" applyNumberFormat="1" applyFont="1" applyBorder="1" applyAlignment="1">
      <alignment horizontal="center" vertical="center"/>
    </xf>
    <xf numFmtId="0" fontId="1" fillId="0" borderId="11" xfId="0" applyFont="1" applyBorder="1" applyAlignment="1">
      <alignment vertical="center"/>
    </xf>
    <xf numFmtId="0" fontId="1" fillId="0" borderId="11" xfId="45" applyFont="1" applyBorder="1" applyAlignment="1" applyProtection="1">
      <alignment vertical="center" wrapText="1"/>
      <protection locked="0"/>
    </xf>
    <xf numFmtId="0" fontId="1" fillId="0" borderId="11" xfId="0" applyFont="1" applyBorder="1" applyAlignment="1">
      <alignment vertical="center"/>
    </xf>
    <xf numFmtId="0" fontId="1" fillId="0" borderId="11" xfId="22" applyNumberFormat="1" applyFont="1" applyFill="1" applyBorder="1" applyAlignment="1" applyProtection="1">
      <alignment horizontal="center" vertical="center" wrapText="1"/>
      <protection locked="0"/>
    </xf>
    <xf numFmtId="182" fontId="1" fillId="0" borderId="11" xfId="0" applyNumberFormat="1" applyFont="1" applyBorder="1" applyAlignment="1">
      <alignment horizontal="center" vertical="center"/>
    </xf>
    <xf numFmtId="0" fontId="12" fillId="0" borderId="11" xfId="45" applyFont="1" applyBorder="1" applyAlignment="1" applyProtection="1">
      <alignment vertical="center" wrapText="1"/>
      <protection locked="0"/>
    </xf>
    <xf numFmtId="0" fontId="1" fillId="0" borderId="0" xfId="0" applyFont="1" applyAlignment="1">
      <alignment vertical="center"/>
    </xf>
    <xf numFmtId="0" fontId="12" fillId="0" borderId="11" xfId="45" applyFont="1" applyBorder="1" applyAlignment="1" applyProtection="1">
      <alignment horizontal="left" vertical="center" wrapText="1"/>
      <protection locked="0"/>
    </xf>
    <xf numFmtId="43" fontId="24" fillId="0" borderId="11" xfId="22" applyFont="1" applyBorder="1" applyAlignment="1" applyProtection="1">
      <alignment horizontal="center" vertical="center" wrapText="1"/>
      <protection locked="0"/>
    </xf>
    <xf numFmtId="182" fontId="1" fillId="0" borderId="11" xfId="22" applyNumberFormat="1" applyFont="1" applyBorder="1" applyAlignment="1">
      <alignment horizontal="center" vertical="center" wrapText="1"/>
    </xf>
    <xf numFmtId="0" fontId="24" fillId="0" borderId="12" xfId="45" applyFont="1" applyBorder="1" applyAlignment="1" applyProtection="1">
      <alignment horizontal="center" vertical="center" wrapText="1"/>
      <protection locked="0"/>
    </xf>
    <xf numFmtId="0" fontId="1" fillId="0" borderId="12" xfId="22" applyNumberFormat="1" applyFont="1" applyBorder="1" applyAlignment="1" applyProtection="1">
      <alignment horizontal="center" vertical="center" wrapText="1"/>
      <protection locked="0"/>
    </xf>
    <xf numFmtId="182" fontId="1" fillId="0" borderId="12" xfId="22" applyNumberFormat="1" applyFont="1" applyBorder="1" applyAlignment="1">
      <alignment horizontal="center" vertical="center"/>
    </xf>
    <xf numFmtId="0" fontId="1" fillId="0" borderId="12" xfId="0" applyFont="1" applyBorder="1" applyAlignment="1">
      <alignment vertical="center"/>
    </xf>
    <xf numFmtId="0" fontId="24" fillId="0" borderId="11" xfId="45" applyFont="1" applyBorder="1" applyAlignment="1" applyProtection="1">
      <alignment horizontal="center" vertical="center" wrapText="1"/>
      <protection locked="0"/>
    </xf>
    <xf numFmtId="43" fontId="0" fillId="0" borderId="0" xfId="22" applyFont="1" applyAlignment="1">
      <alignment horizontal="left" vertical="center"/>
    </xf>
    <xf numFmtId="180" fontId="0" fillId="0" borderId="0" xfId="0" applyNumberFormat="1" applyFont="1" applyAlignment="1">
      <alignment vertical="center"/>
    </xf>
    <xf numFmtId="43" fontId="0" fillId="0" borderId="10" xfId="22" applyFont="1" applyBorder="1" applyAlignment="1">
      <alignment horizontal="left" vertical="center" wrapText="1"/>
    </xf>
    <xf numFmtId="0" fontId="0" fillId="0" borderId="11" xfId="45" applyFont="1" applyBorder="1" applyAlignment="1" applyProtection="1">
      <alignment horizontal="center" vertical="center" wrapText="1"/>
      <protection locked="0"/>
    </xf>
    <xf numFmtId="43" fontId="0" fillId="0" borderId="11" xfId="22" applyFont="1" applyBorder="1" applyAlignment="1">
      <alignment horizontal="center" vertical="center" wrapText="1"/>
    </xf>
    <xf numFmtId="180" fontId="0" fillId="0" borderId="11" xfId="0" applyNumberFormat="1" applyBorder="1" applyAlignment="1">
      <alignment horizontal="center" vertical="center" wrapText="1"/>
    </xf>
    <xf numFmtId="43" fontId="0" fillId="0" borderId="11" xfId="22" applyFont="1" applyBorder="1" applyAlignment="1">
      <alignment vertical="center"/>
    </xf>
    <xf numFmtId="179" fontId="0" fillId="0" borderId="11" xfId="0" applyNumberFormat="1" applyFont="1" applyBorder="1" applyAlignment="1">
      <alignment vertical="center"/>
    </xf>
    <xf numFmtId="10" fontId="0" fillId="0" borderId="11" xfId="0" applyNumberFormat="1"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43" fontId="0" fillId="0" borderId="11" xfId="22" applyFont="1" applyBorder="1" applyAlignment="1">
      <alignment vertical="center"/>
    </xf>
    <xf numFmtId="0" fontId="5" fillId="0" borderId="0" xfId="0" applyFont="1" applyAlignment="1">
      <alignment vertical="center"/>
    </xf>
    <xf numFmtId="0" fontId="5" fillId="0" borderId="0" xfId="0" applyNumberFormat="1" applyFont="1" applyAlignment="1">
      <alignment vertical="center"/>
    </xf>
    <xf numFmtId="0" fontId="25" fillId="0" borderId="0" xfId="0" applyFont="1" applyAlignment="1">
      <alignment horizontal="center" vertical="center"/>
    </xf>
    <xf numFmtId="0" fontId="6" fillId="0" borderId="0" xfId="45" applyFont="1" applyAlignment="1" applyProtection="1">
      <alignment vertical="center"/>
      <protection locked="0"/>
    </xf>
    <xf numFmtId="0" fontId="5" fillId="0" borderId="0" xfId="45" applyFont="1" applyAlignment="1" applyProtection="1">
      <alignment vertical="center"/>
      <protection locked="0"/>
    </xf>
    <xf numFmtId="0" fontId="5" fillId="0" borderId="10" xfId="45" applyNumberFormat="1" applyFont="1" applyBorder="1" applyAlignment="1">
      <alignment horizontal="right" vertical="center"/>
      <protection/>
    </xf>
    <xf numFmtId="0" fontId="5" fillId="0" borderId="0" xfId="45" applyNumberFormat="1" applyFont="1" applyBorder="1" applyAlignment="1">
      <alignment horizontal="right" vertical="center"/>
      <protection/>
    </xf>
    <xf numFmtId="0" fontId="8" fillId="0" borderId="11" xfId="45" applyFont="1" applyBorder="1" applyAlignment="1" applyProtection="1">
      <alignment horizontal="center" vertical="center"/>
      <protection locked="0"/>
    </xf>
    <xf numFmtId="43" fontId="5" fillId="0" borderId="11" xfId="22" applyFont="1" applyBorder="1" applyAlignment="1">
      <alignment horizontal="center" vertical="center" wrapText="1"/>
    </xf>
    <xf numFmtId="0" fontId="5" fillId="0" borderId="11" xfId="22"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26" fillId="0" borderId="11" xfId="45" applyFont="1" applyBorder="1" applyAlignment="1" applyProtection="1">
      <alignment horizontal="left" vertical="center" wrapText="1"/>
      <protection locked="0"/>
    </xf>
    <xf numFmtId="179" fontId="5" fillId="0" borderId="11" xfId="45" applyNumberFormat="1" applyFont="1" applyBorder="1" applyAlignment="1" applyProtection="1">
      <alignment horizontal="right" vertical="center" wrapText="1"/>
      <protection/>
    </xf>
    <xf numFmtId="0" fontId="5" fillId="0" borderId="11" xfId="45" applyNumberFormat="1" applyFont="1" applyBorder="1" applyAlignment="1" applyProtection="1">
      <alignment vertical="center" wrapText="1"/>
      <protection/>
    </xf>
    <xf numFmtId="0" fontId="5" fillId="0" borderId="11" xfId="0" applyNumberFormat="1" applyFont="1" applyBorder="1" applyAlignment="1">
      <alignment vertical="center"/>
    </xf>
    <xf numFmtId="0" fontId="5" fillId="0" borderId="11" xfId="0" applyFont="1" applyBorder="1" applyAlignment="1">
      <alignment vertical="center"/>
    </xf>
    <xf numFmtId="0" fontId="26" fillId="0" borderId="11" xfId="45" applyFont="1" applyBorder="1" applyAlignment="1" applyProtection="1">
      <alignment vertical="center" wrapText="1"/>
      <protection locked="0"/>
    </xf>
    <xf numFmtId="179" fontId="5" fillId="0" borderId="11" xfId="45" applyNumberFormat="1" applyFont="1" applyBorder="1" applyAlignment="1" applyProtection="1">
      <alignment vertical="center" wrapText="1"/>
      <protection/>
    </xf>
    <xf numFmtId="0" fontId="5" fillId="0" borderId="11" xfId="45" applyFont="1" applyBorder="1" applyAlignment="1" applyProtection="1">
      <alignment vertical="center" wrapText="1"/>
      <protection locked="0"/>
    </xf>
    <xf numFmtId="179" fontId="5" fillId="0" borderId="11" xfId="45" applyNumberFormat="1" applyFont="1" applyBorder="1" applyAlignment="1" applyProtection="1">
      <alignment vertical="center" wrapText="1"/>
      <protection locked="0"/>
    </xf>
    <xf numFmtId="0" fontId="5" fillId="0" borderId="11" xfId="45" applyNumberFormat="1" applyFont="1" applyBorder="1" applyAlignment="1" applyProtection="1">
      <alignment vertical="center" wrapText="1"/>
      <protection locked="0"/>
    </xf>
    <xf numFmtId="179" fontId="5" fillId="0" borderId="11" xfId="45" applyNumberFormat="1" applyFont="1" applyFill="1" applyBorder="1" applyAlignment="1" applyProtection="1">
      <alignment vertical="center" wrapText="1"/>
      <protection locked="0"/>
    </xf>
    <xf numFmtId="180" fontId="27" fillId="0" borderId="11" xfId="0" applyNumberFormat="1" applyFont="1" applyBorder="1" applyAlignment="1" applyProtection="1">
      <alignment vertical="center"/>
      <protection locked="0"/>
    </xf>
    <xf numFmtId="180" fontId="27" fillId="0" borderId="11" xfId="0" applyNumberFormat="1" applyFont="1" applyFill="1" applyBorder="1" applyAlignment="1" applyProtection="1">
      <alignment vertical="center"/>
      <protection locked="0"/>
    </xf>
    <xf numFmtId="180" fontId="5" fillId="0" borderId="11" xfId="0" applyNumberFormat="1" applyFont="1" applyBorder="1" applyAlignment="1" applyProtection="1">
      <alignment vertical="center"/>
      <protection locked="0"/>
    </xf>
    <xf numFmtId="0" fontId="10" fillId="0" borderId="11" xfId="0" applyFont="1" applyFill="1" applyBorder="1" applyAlignment="1">
      <alignment horizontal="left" vertical="center" wrapText="1"/>
    </xf>
    <xf numFmtId="0" fontId="5" fillId="0" borderId="11" xfId="0" applyFont="1" applyBorder="1" applyAlignment="1">
      <alignment vertical="center" wrapText="1"/>
    </xf>
    <xf numFmtId="0" fontId="5" fillId="0" borderId="11" xfId="45" applyFont="1" applyBorder="1" applyAlignment="1" applyProtection="1">
      <alignment horizontal="center" vertical="center" wrapText="1"/>
      <protection locked="0"/>
    </xf>
    <xf numFmtId="179" fontId="5" fillId="0" borderId="11" xfId="45" applyNumberFormat="1" applyFont="1" applyBorder="1" applyAlignment="1" applyProtection="1">
      <alignment horizontal="right" vertical="center" wrapText="1"/>
      <protection locked="0"/>
    </xf>
    <xf numFmtId="0" fontId="5" fillId="0" borderId="11" xfId="45" applyFont="1" applyBorder="1" applyAlignment="1" applyProtection="1">
      <alignment horizontal="left" vertical="center" wrapText="1"/>
      <protection locked="0"/>
    </xf>
    <xf numFmtId="0" fontId="5" fillId="0" borderId="11" xfId="45" applyNumberFormat="1" applyFont="1" applyBorder="1" applyAlignment="1" applyProtection="1">
      <alignment horizontal="right" vertical="center" wrapText="1"/>
      <protection locked="0"/>
    </xf>
    <xf numFmtId="0" fontId="5" fillId="0" borderId="11" xfId="45" applyFont="1" applyBorder="1" applyAlignment="1" applyProtection="1">
      <alignment vertical="top" wrapText="1"/>
      <protection locked="0"/>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180" fontId="5" fillId="0" borderId="11" xfId="64" applyNumberFormat="1" applyFont="1" applyFill="1" applyBorder="1" applyAlignment="1" applyProtection="1">
      <alignment horizontal="left" vertical="center" wrapText="1"/>
      <protection locked="0"/>
    </xf>
    <xf numFmtId="180" fontId="5" fillId="0" borderId="11" xfId="64" applyNumberFormat="1" applyFont="1" applyFill="1" applyBorder="1" applyAlignment="1" applyProtection="1">
      <alignment vertical="center" wrapText="1"/>
      <protection locked="0"/>
    </xf>
    <xf numFmtId="0" fontId="5" fillId="0" borderId="11" xfId="64" applyFont="1" applyFill="1" applyBorder="1" applyAlignment="1">
      <alignment horizontal="left" vertical="center"/>
      <protection/>
    </xf>
    <xf numFmtId="180" fontId="27" fillId="0" borderId="11" xfId="0" applyNumberFormat="1" applyFont="1" applyBorder="1" applyAlignment="1" applyProtection="1">
      <alignment vertical="center" wrapText="1"/>
      <protection locked="0"/>
    </xf>
    <xf numFmtId="179" fontId="26" fillId="0" borderId="11" xfId="45" applyNumberFormat="1" applyFont="1" applyBorder="1" applyAlignment="1" applyProtection="1">
      <alignment vertical="center" wrapText="1"/>
      <protection/>
    </xf>
    <xf numFmtId="0" fontId="26" fillId="0" borderId="11" xfId="45" applyNumberFormat="1" applyFont="1" applyBorder="1" applyAlignment="1" applyProtection="1">
      <alignment vertical="center" wrapText="1"/>
      <protection/>
    </xf>
    <xf numFmtId="0" fontId="23" fillId="0" borderId="0" xfId="0" applyFont="1" applyAlignment="1">
      <alignment horizontal="center" vertical="center" wrapText="1"/>
    </xf>
    <xf numFmtId="0" fontId="0" fillId="0" borderId="0" xfId="45" applyNumberFormat="1" applyFont="1" applyAlignment="1" applyProtection="1">
      <alignment horizontal="center" vertical="center" wrapText="1"/>
      <protection locked="0"/>
    </xf>
    <xf numFmtId="0" fontId="0" fillId="0" borderId="0" xfId="22" applyNumberFormat="1" applyFont="1" applyBorder="1" applyAlignment="1">
      <alignment horizontal="center" vertical="center" wrapText="1"/>
    </xf>
    <xf numFmtId="10" fontId="0" fillId="0" borderId="0" xfId="22" applyNumberFormat="1" applyFont="1" applyBorder="1" applyAlignment="1">
      <alignment horizontal="right" vertical="center" wrapText="1"/>
    </xf>
    <xf numFmtId="0" fontId="0" fillId="0" borderId="0" xfId="0" applyFont="1" applyBorder="1" applyAlignment="1">
      <alignment vertical="center" wrapText="1"/>
    </xf>
    <xf numFmtId="0" fontId="0" fillId="0" borderId="0" xfId="0" applyNumberFormat="1" applyFont="1" applyBorder="1" applyAlignment="1">
      <alignment horizontal="center" vertical="center" wrapText="1"/>
    </xf>
    <xf numFmtId="0" fontId="12" fillId="0" borderId="11" xfId="45" applyFont="1" applyBorder="1" applyAlignment="1" applyProtection="1">
      <alignment horizontal="center" vertical="center" wrapText="1"/>
      <protection locked="0"/>
    </xf>
    <xf numFmtId="0" fontId="12" fillId="0" borderId="11" xfId="45" applyNumberFormat="1" applyFont="1" applyBorder="1" applyAlignment="1" applyProtection="1">
      <alignment horizontal="center" vertical="center" wrapText="1"/>
      <protection locked="0"/>
    </xf>
    <xf numFmtId="0" fontId="12" fillId="0" borderId="11" xfId="22" applyNumberFormat="1" applyFont="1" applyBorder="1" applyAlignment="1" applyProtection="1">
      <alignment horizontal="center" vertical="center" wrapText="1"/>
      <protection locked="0"/>
    </xf>
    <xf numFmtId="10" fontId="12" fillId="0" borderId="11" xfId="22" applyNumberFormat="1" applyFont="1" applyBorder="1" applyAlignment="1" applyProtection="1">
      <alignment horizontal="center" vertical="center" wrapText="1"/>
      <protection locked="0"/>
    </xf>
    <xf numFmtId="0" fontId="18" fillId="0" borderId="11" xfId="45" applyFont="1" applyBorder="1" applyAlignment="1" applyProtection="1">
      <alignment horizontal="center" vertical="center" wrapText="1"/>
      <protection locked="0"/>
    </xf>
    <xf numFmtId="0" fontId="18" fillId="0" borderId="11" xfId="22" applyNumberFormat="1" applyFont="1" applyBorder="1" applyAlignment="1" applyProtection="1">
      <alignment horizontal="center" vertical="center" wrapText="1"/>
      <protection/>
    </xf>
    <xf numFmtId="10" fontId="18" fillId="0" borderId="11" xfId="22" applyNumberFormat="1" applyFont="1" applyBorder="1" applyAlignment="1" applyProtection="1">
      <alignment horizontal="right" vertical="center" wrapText="1"/>
      <protection/>
    </xf>
    <xf numFmtId="0" fontId="18" fillId="0" borderId="11" xfId="22" applyNumberFormat="1" applyFont="1" applyBorder="1" applyAlignment="1">
      <alignment horizontal="center" vertical="center" wrapText="1"/>
    </xf>
    <xf numFmtId="0" fontId="12" fillId="0" borderId="11" xfId="22" applyNumberFormat="1" applyFont="1" applyBorder="1" applyAlignment="1" applyProtection="1">
      <alignment horizontal="center" vertical="center" wrapText="1"/>
      <protection/>
    </xf>
    <xf numFmtId="0" fontId="12" fillId="0" borderId="11" xfId="45" applyNumberFormat="1" applyFont="1" applyBorder="1" applyAlignment="1" applyProtection="1">
      <alignment horizontal="center" vertical="center" wrapText="1"/>
      <protection/>
    </xf>
    <xf numFmtId="0" fontId="12" fillId="0" borderId="11" xfId="45" applyNumberFormat="1" applyFont="1" applyFill="1" applyBorder="1" applyAlignment="1" applyProtection="1">
      <alignment horizontal="center" vertical="center" wrapText="1"/>
      <protection locked="0"/>
    </xf>
    <xf numFmtId="0" fontId="12" fillId="0" borderId="25" xfId="0" applyFont="1" applyFill="1" applyBorder="1" applyAlignment="1">
      <alignment vertical="center" wrapText="1"/>
    </xf>
    <xf numFmtId="0" fontId="12" fillId="0" borderId="25" xfId="45" applyFont="1" applyFill="1" applyBorder="1" applyAlignment="1" applyProtection="1">
      <alignment vertical="center" wrapText="1"/>
      <protection locked="0"/>
    </xf>
    <xf numFmtId="0" fontId="12" fillId="0" borderId="11" xfId="22" applyNumberFormat="1" applyFont="1" applyBorder="1" applyAlignment="1" applyProtection="1">
      <alignment horizontal="right" vertical="center" wrapText="1"/>
      <protection/>
    </xf>
    <xf numFmtId="10" fontId="23" fillId="0" borderId="0" xfId="0" applyNumberFormat="1" applyFont="1" applyAlignment="1">
      <alignment horizontal="center" vertical="center" wrapText="1"/>
    </xf>
    <xf numFmtId="43" fontId="0" fillId="0" borderId="10" xfId="22" applyFont="1" applyBorder="1" applyAlignment="1">
      <alignment horizontal="center" vertical="center" wrapText="1"/>
    </xf>
    <xf numFmtId="0" fontId="12" fillId="0" borderId="11" xfId="22" applyNumberFormat="1" applyFont="1" applyBorder="1" applyAlignment="1">
      <alignment horizontal="center" vertical="center" wrapText="1"/>
    </xf>
    <xf numFmtId="10" fontId="18" fillId="0" borderId="11" xfId="22" applyNumberFormat="1" applyFont="1" applyBorder="1" applyAlignment="1">
      <alignment vertical="center" wrapText="1"/>
    </xf>
    <xf numFmtId="0" fontId="12" fillId="0" borderId="0" xfId="22" applyNumberFormat="1" applyFont="1" applyAlignment="1">
      <alignment horizontal="center" vertical="center" wrapText="1"/>
    </xf>
    <xf numFmtId="10" fontId="12" fillId="0" borderId="0" xfId="22" applyNumberFormat="1" applyFont="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2011年泽国镇财政预算收入测算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2013年政府采购（专用基金）"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C16" sqref="C16"/>
    </sheetView>
  </sheetViews>
  <sheetFormatPr defaultColWidth="8.75390625" defaultRowHeight="14.25"/>
  <cols>
    <col min="1" max="1" width="24.625" style="0" customWidth="1"/>
    <col min="2" max="2" width="8.625" style="168" customWidth="1"/>
    <col min="3" max="3" width="9.75390625" style="168" customWidth="1"/>
    <col min="4" max="4" width="8.875" style="168" customWidth="1"/>
    <col min="5" max="5" width="8.375" style="0" customWidth="1"/>
    <col min="6" max="6" width="24.625" style="0" customWidth="1"/>
    <col min="7" max="7" width="8.50390625" style="168" customWidth="1"/>
    <col min="8" max="8" width="9.875" style="168" customWidth="1"/>
    <col min="9" max="9" width="7.625" style="168" customWidth="1"/>
    <col min="10" max="10" width="8.375" style="0" customWidth="1"/>
  </cols>
  <sheetData>
    <row r="1" ht="14.25">
      <c r="A1" s="204" t="s">
        <v>0</v>
      </c>
    </row>
    <row r="2" spans="1:10" ht="22.5">
      <c r="A2" s="368" t="s">
        <v>1</v>
      </c>
      <c r="B2" s="368"/>
      <c r="C2" s="368"/>
      <c r="D2" s="368"/>
      <c r="E2" s="368"/>
      <c r="F2" s="368"/>
      <c r="G2" s="368"/>
      <c r="H2" s="368"/>
      <c r="I2" s="368"/>
      <c r="J2" s="388"/>
    </row>
    <row r="3" spans="1:10" ht="14.25">
      <c r="A3" s="95" t="s">
        <v>2</v>
      </c>
      <c r="B3" s="369"/>
      <c r="C3" s="369"/>
      <c r="D3" s="370"/>
      <c r="E3" s="371"/>
      <c r="F3" s="372"/>
      <c r="G3" s="373"/>
      <c r="H3" s="373"/>
      <c r="I3" s="389" t="s">
        <v>3</v>
      </c>
      <c r="J3" s="389"/>
    </row>
    <row r="4" spans="1:10" ht="24">
      <c r="A4" s="374" t="s">
        <v>4</v>
      </c>
      <c r="B4" s="375" t="s">
        <v>5</v>
      </c>
      <c r="C4" s="375" t="s">
        <v>6</v>
      </c>
      <c r="D4" s="376" t="s">
        <v>7</v>
      </c>
      <c r="E4" s="377" t="s">
        <v>8</v>
      </c>
      <c r="F4" s="374" t="s">
        <v>4</v>
      </c>
      <c r="G4" s="375" t="s">
        <v>5</v>
      </c>
      <c r="H4" s="375" t="s">
        <v>6</v>
      </c>
      <c r="I4" s="390" t="s">
        <v>7</v>
      </c>
      <c r="J4" s="377" t="s">
        <v>8</v>
      </c>
    </row>
    <row r="5" spans="1:10" ht="23.25" customHeight="1">
      <c r="A5" s="378" t="s">
        <v>9</v>
      </c>
      <c r="B5" s="379">
        <f>SUM(B6,B7,B8,B9,B14,B18)</f>
        <v>48722.990000000005</v>
      </c>
      <c r="C5" s="379">
        <f>SUM(C6,C7,C8,C9,C14,C18)</f>
        <v>37900.23</v>
      </c>
      <c r="D5" s="379">
        <f>SUM(D6,D7,D8,D9,D14,D18)</f>
        <v>15938.73</v>
      </c>
      <c r="E5" s="380">
        <f>D5/C5</f>
        <v>0.4205444135827144</v>
      </c>
      <c r="F5" s="378" t="s">
        <v>10</v>
      </c>
      <c r="G5" s="381">
        <f>SUM(G6:G16,G17,G18,G19,G20,G21)</f>
        <v>44056.229999999996</v>
      </c>
      <c r="H5" s="381">
        <f>SUM(H6:H16,H17,H18,H19,H20,H21)</f>
        <v>31644.700000000004</v>
      </c>
      <c r="I5" s="381">
        <f>SUM(I6:I16,I17,I18,I19,I20,I21)</f>
        <v>21977.92</v>
      </c>
      <c r="J5" s="391">
        <f>I5/H5</f>
        <v>0.6945213574469025</v>
      </c>
    </row>
    <row r="6" spans="1:10" ht="23.25" customHeight="1">
      <c r="A6" s="308" t="s">
        <v>11</v>
      </c>
      <c r="B6" s="375">
        <v>2810.53</v>
      </c>
      <c r="C6" s="375">
        <v>2810.53</v>
      </c>
      <c r="D6" s="382">
        <v>2809.1</v>
      </c>
      <c r="E6" s="380">
        <f aca="true" t="shared" si="0" ref="E6:E18">D6/C6</f>
        <v>0.9994911991688399</v>
      </c>
      <c r="F6" s="71" t="s">
        <v>12</v>
      </c>
      <c r="G6" s="176">
        <v>3484.54</v>
      </c>
      <c r="H6" s="176">
        <v>3403.98</v>
      </c>
      <c r="I6" s="390">
        <v>3531.6</v>
      </c>
      <c r="J6" s="391">
        <f aca="true" t="shared" si="1" ref="J6:J21">I6/H6</f>
        <v>1.0374914071175505</v>
      </c>
    </row>
    <row r="7" spans="1:10" ht="23.25" customHeight="1">
      <c r="A7" s="306" t="s">
        <v>13</v>
      </c>
      <c r="B7" s="375">
        <v>104</v>
      </c>
      <c r="C7" s="375">
        <v>104</v>
      </c>
      <c r="D7" s="382">
        <v>104</v>
      </c>
      <c r="E7" s="380">
        <f t="shared" si="0"/>
        <v>1</v>
      </c>
      <c r="F7" s="71" t="s">
        <v>14</v>
      </c>
      <c r="G7" s="176">
        <v>920.96</v>
      </c>
      <c r="H7" s="176">
        <v>950.96</v>
      </c>
      <c r="I7" s="390">
        <v>539.84</v>
      </c>
      <c r="J7" s="391">
        <f t="shared" si="1"/>
        <v>0.5676789770337344</v>
      </c>
    </row>
    <row r="8" spans="1:10" ht="23.25" customHeight="1">
      <c r="A8" s="306" t="s">
        <v>15</v>
      </c>
      <c r="B8" s="375">
        <v>2000</v>
      </c>
      <c r="C8" s="375">
        <v>2000</v>
      </c>
      <c r="D8" s="376"/>
      <c r="E8" s="380">
        <f t="shared" si="0"/>
        <v>0</v>
      </c>
      <c r="F8" s="209" t="s">
        <v>16</v>
      </c>
      <c r="G8" s="176">
        <v>1586.32</v>
      </c>
      <c r="H8" s="176">
        <v>1079.57</v>
      </c>
      <c r="I8" s="390">
        <v>138.65</v>
      </c>
      <c r="J8" s="391">
        <f t="shared" si="1"/>
        <v>0.1284307641005215</v>
      </c>
    </row>
    <row r="9" spans="1:10" ht="23.25" customHeight="1">
      <c r="A9" s="306" t="s">
        <v>17</v>
      </c>
      <c r="B9" s="375">
        <f>SUM(B10:B13)</f>
        <v>19233.05</v>
      </c>
      <c r="C9" s="375">
        <f>SUM(C10:C13)</f>
        <v>14870.84</v>
      </c>
      <c r="D9" s="375">
        <f>SUM(D10:D13)</f>
        <v>862.7</v>
      </c>
      <c r="E9" s="380">
        <f t="shared" si="0"/>
        <v>0.05801286275691219</v>
      </c>
      <c r="F9" s="71" t="s">
        <v>18</v>
      </c>
      <c r="G9" s="176">
        <v>0</v>
      </c>
      <c r="H9" s="176">
        <v>0</v>
      </c>
      <c r="I9" s="390">
        <v>0</v>
      </c>
      <c r="J9" s="391" t="e">
        <f t="shared" si="1"/>
        <v>#DIV/0!</v>
      </c>
    </row>
    <row r="10" spans="1:10" ht="23.25" customHeight="1">
      <c r="A10" s="306" t="s">
        <v>19</v>
      </c>
      <c r="B10" s="375">
        <v>18865</v>
      </c>
      <c r="C10" s="375">
        <v>14296.46</v>
      </c>
      <c r="D10" s="376">
        <v>200.96</v>
      </c>
      <c r="E10" s="380">
        <f t="shared" si="0"/>
        <v>0.014056626605467368</v>
      </c>
      <c r="F10" s="71" t="s">
        <v>20</v>
      </c>
      <c r="G10" s="176">
        <v>2741.53</v>
      </c>
      <c r="H10" s="176">
        <v>1428.53</v>
      </c>
      <c r="I10" s="390">
        <v>813.37</v>
      </c>
      <c r="J10" s="391">
        <f t="shared" si="1"/>
        <v>0.5693755118898448</v>
      </c>
    </row>
    <row r="11" spans="1:10" ht="23.25" customHeight="1">
      <c r="A11" s="306" t="s">
        <v>21</v>
      </c>
      <c r="B11" s="375">
        <v>86.25</v>
      </c>
      <c r="C11" s="375">
        <v>86.25</v>
      </c>
      <c r="D11" s="383">
        <v>91.85</v>
      </c>
      <c r="E11" s="380">
        <f t="shared" si="0"/>
        <v>1.064927536231884</v>
      </c>
      <c r="F11" s="71" t="s">
        <v>22</v>
      </c>
      <c r="G11" s="176">
        <v>1869.95</v>
      </c>
      <c r="H11" s="176">
        <v>1777.95</v>
      </c>
      <c r="I11" s="390">
        <v>1990.31</v>
      </c>
      <c r="J11" s="391">
        <f t="shared" si="1"/>
        <v>1.1194409291599876</v>
      </c>
    </row>
    <row r="12" spans="1:10" ht="23.25" customHeight="1">
      <c r="A12" s="306" t="s">
        <v>23</v>
      </c>
      <c r="B12" s="375">
        <v>73.52</v>
      </c>
      <c r="C12" s="375">
        <v>47.6</v>
      </c>
      <c r="D12" s="376">
        <v>77.26</v>
      </c>
      <c r="E12" s="380">
        <f t="shared" si="0"/>
        <v>1.623109243697479</v>
      </c>
      <c r="F12" s="71" t="s">
        <v>24</v>
      </c>
      <c r="G12" s="176">
        <v>995.64</v>
      </c>
      <c r="H12" s="176">
        <v>1390.44</v>
      </c>
      <c r="I12" s="390">
        <v>1150.38</v>
      </c>
      <c r="J12" s="391">
        <f t="shared" si="1"/>
        <v>0.8273496159489083</v>
      </c>
    </row>
    <row r="13" spans="1:10" ht="23.25" customHeight="1">
      <c r="A13" s="306" t="s">
        <v>25</v>
      </c>
      <c r="B13" s="375">
        <v>208.28</v>
      </c>
      <c r="C13" s="375">
        <v>440.53</v>
      </c>
      <c r="D13" s="376">
        <v>492.63</v>
      </c>
      <c r="E13" s="380">
        <f t="shared" si="0"/>
        <v>1.1182666333734366</v>
      </c>
      <c r="F13" s="71" t="s">
        <v>26</v>
      </c>
      <c r="G13" s="176">
        <v>7335.33</v>
      </c>
      <c r="H13" s="176">
        <v>3296.35</v>
      </c>
      <c r="I13" s="390">
        <v>738.42</v>
      </c>
      <c r="J13" s="391">
        <f t="shared" si="1"/>
        <v>0.22401140655573587</v>
      </c>
    </row>
    <row r="14" spans="1:10" ht="23.25" customHeight="1">
      <c r="A14" s="306" t="s">
        <v>27</v>
      </c>
      <c r="B14" s="203">
        <f>SUM(B15:B16)</f>
        <v>3514.4</v>
      </c>
      <c r="C14" s="203">
        <f>SUM(C15:C16)</f>
        <v>3072.9</v>
      </c>
      <c r="D14" s="203">
        <f>SUM(D15:D16)</f>
        <v>2252.2599999999998</v>
      </c>
      <c r="E14" s="380">
        <f t="shared" si="0"/>
        <v>0.7329428227407334</v>
      </c>
      <c r="F14" s="209" t="s">
        <v>28</v>
      </c>
      <c r="G14" s="176">
        <v>13542.26</v>
      </c>
      <c r="H14" s="176">
        <v>8980.62</v>
      </c>
      <c r="I14" s="390">
        <v>6610.62</v>
      </c>
      <c r="J14" s="391">
        <f t="shared" si="1"/>
        <v>0.7360983985515476</v>
      </c>
    </row>
    <row r="15" spans="1:10" ht="23.25" customHeight="1">
      <c r="A15" s="306" t="s">
        <v>29</v>
      </c>
      <c r="B15" s="384">
        <v>2424.4</v>
      </c>
      <c r="C15" s="384">
        <v>1982.9</v>
      </c>
      <c r="D15" s="376">
        <v>1897.09</v>
      </c>
      <c r="E15" s="380">
        <f t="shared" si="0"/>
        <v>0.9567249987392202</v>
      </c>
      <c r="F15" s="209" t="s">
        <v>30</v>
      </c>
      <c r="G15" s="176">
        <v>4540.42</v>
      </c>
      <c r="H15" s="176">
        <v>3346.62</v>
      </c>
      <c r="I15" s="390">
        <v>3018.42</v>
      </c>
      <c r="J15" s="391">
        <f t="shared" si="1"/>
        <v>0.901930903418972</v>
      </c>
    </row>
    <row r="16" spans="1:10" ht="23.25" customHeight="1">
      <c r="A16" s="306" t="s">
        <v>31</v>
      </c>
      <c r="B16" s="375">
        <v>1090</v>
      </c>
      <c r="C16" s="375">
        <v>1090</v>
      </c>
      <c r="D16" s="376">
        <v>355.17</v>
      </c>
      <c r="E16" s="380">
        <f t="shared" si="0"/>
        <v>0.3258440366972477</v>
      </c>
      <c r="F16" s="71" t="s">
        <v>32</v>
      </c>
      <c r="G16" s="176">
        <v>5637.97</v>
      </c>
      <c r="H16" s="176">
        <v>3768.97</v>
      </c>
      <c r="I16" s="390">
        <v>1976.25</v>
      </c>
      <c r="J16" s="391">
        <f t="shared" si="1"/>
        <v>0.5243475007760742</v>
      </c>
    </row>
    <row r="17" spans="1:10" ht="23.25" customHeight="1">
      <c r="A17" s="306" t="s">
        <v>33</v>
      </c>
      <c r="B17" s="375">
        <v>1000</v>
      </c>
      <c r="C17" s="375">
        <v>1000</v>
      </c>
      <c r="D17" s="376">
        <v>242.79</v>
      </c>
      <c r="E17" s="380">
        <f t="shared" si="0"/>
        <v>0.24279</v>
      </c>
      <c r="F17" s="71" t="s">
        <v>34</v>
      </c>
      <c r="G17" s="176">
        <v>517.09</v>
      </c>
      <c r="H17" s="176">
        <v>753.49</v>
      </c>
      <c r="I17" s="390">
        <v>529.37</v>
      </c>
      <c r="J17" s="391">
        <f t="shared" si="1"/>
        <v>0.7025574327462872</v>
      </c>
    </row>
    <row r="18" spans="1:10" ht="23.25" customHeight="1">
      <c r="A18" s="306" t="s">
        <v>35</v>
      </c>
      <c r="B18" s="375">
        <v>21061.01</v>
      </c>
      <c r="C18" s="375">
        <v>15041.96</v>
      </c>
      <c r="D18" s="376">
        <v>9910.67</v>
      </c>
      <c r="E18" s="380">
        <f t="shared" si="0"/>
        <v>0.6588682591896269</v>
      </c>
      <c r="F18" s="209" t="s">
        <v>36</v>
      </c>
      <c r="G18" s="176">
        <v>13.5</v>
      </c>
      <c r="H18" s="176">
        <v>18.5</v>
      </c>
      <c r="I18" s="390"/>
      <c r="J18" s="391">
        <f t="shared" si="1"/>
        <v>0</v>
      </c>
    </row>
    <row r="19" spans="1:10" ht="23.25" customHeight="1">
      <c r="A19" s="306" t="s">
        <v>37</v>
      </c>
      <c r="B19" s="375"/>
      <c r="C19" s="375"/>
      <c r="D19" s="382"/>
      <c r="E19" s="380"/>
      <c r="F19" s="209" t="s">
        <v>38</v>
      </c>
      <c r="G19" s="176">
        <v>0.4</v>
      </c>
      <c r="H19" s="176">
        <v>0.4</v>
      </c>
      <c r="I19" s="390"/>
      <c r="J19" s="391">
        <f t="shared" si="1"/>
        <v>0</v>
      </c>
    </row>
    <row r="20" spans="1:10" ht="23.25" customHeight="1">
      <c r="A20" s="306" t="s">
        <v>39</v>
      </c>
      <c r="B20" s="375"/>
      <c r="C20" s="375"/>
      <c r="D20" s="376"/>
      <c r="E20" s="380"/>
      <c r="F20" s="385" t="s">
        <v>40</v>
      </c>
      <c r="G20" s="176">
        <v>390.32</v>
      </c>
      <c r="H20" s="176">
        <v>968.32</v>
      </c>
      <c r="I20" s="390">
        <v>940.69</v>
      </c>
      <c r="J20" s="391">
        <f t="shared" si="1"/>
        <v>0.9714660442828817</v>
      </c>
    </row>
    <row r="21" spans="1:10" ht="23.25" customHeight="1">
      <c r="A21" s="386" t="s">
        <v>41</v>
      </c>
      <c r="B21" s="375"/>
      <c r="C21" s="375"/>
      <c r="D21" s="376"/>
      <c r="E21" s="387"/>
      <c r="F21" s="71" t="s">
        <v>42</v>
      </c>
      <c r="G21" s="176">
        <v>480</v>
      </c>
      <c r="H21" s="176">
        <v>480</v>
      </c>
      <c r="I21" s="390"/>
      <c r="J21" s="391">
        <f t="shared" si="1"/>
        <v>0</v>
      </c>
    </row>
    <row r="22" spans="1:10" ht="23.25" customHeight="1">
      <c r="A22" s="60"/>
      <c r="B22" s="375"/>
      <c r="C22" s="375"/>
      <c r="D22" s="376"/>
      <c r="E22" s="387"/>
      <c r="F22" s="71" t="s">
        <v>43</v>
      </c>
      <c r="G22" s="176"/>
      <c r="H22" s="176"/>
      <c r="I22" s="390">
        <v>47.11</v>
      </c>
      <c r="J22" s="391"/>
    </row>
    <row r="23" spans="6:10" ht="23.25" customHeight="1">
      <c r="F23" s="65"/>
      <c r="G23" s="217"/>
      <c r="H23" s="217"/>
      <c r="I23" s="392"/>
      <c r="J23" s="393"/>
    </row>
    <row r="24" ht="23.25" customHeight="1">
      <c r="J24" s="204"/>
    </row>
    <row r="25" ht="14.25">
      <c r="J25" s="204"/>
    </row>
    <row r="26" ht="14.25">
      <c r="J26" s="204"/>
    </row>
    <row r="27" ht="14.25">
      <c r="J27" s="204"/>
    </row>
    <row r="28" ht="14.25">
      <c r="J28" s="204"/>
    </row>
    <row r="29" ht="14.25">
      <c r="J29" s="204"/>
    </row>
    <row r="30" ht="14.25">
      <c r="J30" s="204"/>
    </row>
    <row r="31" ht="14.25">
      <c r="J31" s="204"/>
    </row>
  </sheetData>
  <sheetProtection/>
  <mergeCells count="2">
    <mergeCell ref="A2:I2"/>
    <mergeCell ref="I3:J3"/>
  </mergeCells>
  <printOptions horizontalCentered="1"/>
  <pageMargins left="0" right="0" top="0.59" bottom="0.59" header="0" footer="0"/>
  <pageSetup fitToHeight="0" fitToWidth="1" horizontalDpi="600" verticalDpi="600" orientation="landscape" paperSize="9"/>
  <headerFooter alignWithMargins="0">
    <oddFooter>&amp;C7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workbookViewId="0" topLeftCell="A1">
      <selection activeCell="G13" sqref="G13"/>
    </sheetView>
  </sheetViews>
  <sheetFormatPr defaultColWidth="8.75390625" defaultRowHeight="14.25"/>
  <cols>
    <col min="1" max="1" width="25.50390625" style="0" customWidth="1"/>
    <col min="2" max="2" width="15.875" style="0" customWidth="1"/>
    <col min="3" max="16384" width="13.875" style="0" customWidth="1"/>
  </cols>
  <sheetData>
    <row r="1" ht="14.25">
      <c r="A1" t="s">
        <v>969</v>
      </c>
    </row>
    <row r="2" spans="1:8" ht="25.5" customHeight="1">
      <c r="A2" s="57" t="s">
        <v>970</v>
      </c>
      <c r="B2" s="57"/>
      <c r="C2" s="57"/>
      <c r="D2" s="57"/>
      <c r="E2" s="57"/>
      <c r="F2" s="57"/>
      <c r="G2" s="57"/>
      <c r="H2" s="57"/>
    </row>
    <row r="3" spans="1:8" ht="18" customHeight="1">
      <c r="A3" s="66" t="s">
        <v>2</v>
      </c>
      <c r="B3" s="67"/>
      <c r="C3" s="67"/>
      <c r="D3" s="67"/>
      <c r="E3" s="68"/>
      <c r="F3" s="67"/>
      <c r="G3" s="67"/>
      <c r="H3" s="69" t="s">
        <v>3</v>
      </c>
    </row>
    <row r="4" spans="1:8" s="65" customFormat="1" ht="17.25" customHeight="1">
      <c r="A4" s="70" t="s">
        <v>295</v>
      </c>
      <c r="B4" s="70" t="s">
        <v>359</v>
      </c>
      <c r="C4" s="71" t="s">
        <v>360</v>
      </c>
      <c r="D4" s="71"/>
      <c r="E4" s="72" t="s">
        <v>362</v>
      </c>
      <c r="F4" s="73"/>
      <c r="G4" s="73"/>
      <c r="H4" s="74" t="s">
        <v>363</v>
      </c>
    </row>
    <row r="5" spans="1:8" s="65" customFormat="1" ht="19.5" customHeight="1">
      <c r="A5" s="70"/>
      <c r="B5" s="70"/>
      <c r="C5" s="70" t="s">
        <v>366</v>
      </c>
      <c r="D5" s="70" t="s">
        <v>971</v>
      </c>
      <c r="E5" s="74" t="s">
        <v>367</v>
      </c>
      <c r="F5" s="70" t="s">
        <v>368</v>
      </c>
      <c r="G5" s="70" t="s">
        <v>369</v>
      </c>
      <c r="H5" s="75"/>
    </row>
    <row r="6" spans="1:8" s="65" customFormat="1" ht="21.75" customHeight="1">
      <c r="A6" s="70"/>
      <c r="B6" s="70"/>
      <c r="C6" s="70"/>
      <c r="D6" s="70"/>
      <c r="E6" s="76"/>
      <c r="F6" s="64"/>
      <c r="G6" s="64"/>
      <c r="H6" s="76"/>
    </row>
    <row r="7" spans="1:8" s="65" customFormat="1" ht="21.75" customHeight="1">
      <c r="A7" s="70"/>
      <c r="B7" s="70"/>
      <c r="C7" s="70"/>
      <c r="D7" s="70"/>
      <c r="E7" s="76"/>
      <c r="F7" s="64"/>
      <c r="G7" s="64"/>
      <c r="H7" s="76"/>
    </row>
    <row r="8" spans="1:8" s="65" customFormat="1" ht="21.75" customHeight="1">
      <c r="A8" s="70"/>
      <c r="B8" s="70"/>
      <c r="C8" s="70"/>
      <c r="D8" s="70"/>
      <c r="E8" s="76"/>
      <c r="F8" s="64"/>
      <c r="G8" s="64"/>
      <c r="H8" s="76"/>
    </row>
    <row r="9" spans="1:8" s="65" customFormat="1" ht="21.75" customHeight="1">
      <c r="A9" s="70"/>
      <c r="B9" s="70"/>
      <c r="C9" s="70"/>
      <c r="D9" s="70"/>
      <c r="E9" s="76"/>
      <c r="F9" s="64"/>
      <c r="G9" s="64"/>
      <c r="H9" s="76"/>
    </row>
    <row r="10" spans="1:8" s="65" customFormat="1" ht="21.75" customHeight="1">
      <c r="A10" s="70"/>
      <c r="B10" s="70"/>
      <c r="C10" s="70"/>
      <c r="D10" s="70"/>
      <c r="E10" s="76"/>
      <c r="F10" s="64"/>
      <c r="G10" s="64"/>
      <c r="H10" s="76"/>
    </row>
    <row r="11" spans="1:8" s="65" customFormat="1" ht="21.75" customHeight="1">
      <c r="A11" s="70"/>
      <c r="B11" s="70"/>
      <c r="C11" s="70"/>
      <c r="D11" s="70"/>
      <c r="E11" s="76"/>
      <c r="F11" s="64"/>
      <c r="G11" s="64"/>
      <c r="H11" s="76"/>
    </row>
    <row r="12" spans="1:8" s="65" customFormat="1" ht="21.75" customHeight="1">
      <c r="A12" s="70"/>
      <c r="B12" s="70"/>
      <c r="C12" s="70"/>
      <c r="D12" s="70"/>
      <c r="E12" s="76"/>
      <c r="F12" s="64"/>
      <c r="G12" s="64"/>
      <c r="H12" s="76"/>
    </row>
    <row r="13" spans="1:8" s="65" customFormat="1" ht="21.75" customHeight="1">
      <c r="A13" s="70"/>
      <c r="B13" s="70"/>
      <c r="C13" s="70"/>
      <c r="D13" s="70"/>
      <c r="E13" s="76"/>
      <c r="F13" s="64"/>
      <c r="G13" s="64"/>
      <c r="H13" s="76"/>
    </row>
    <row r="14" spans="1:8" s="65" customFormat="1" ht="21.75" customHeight="1">
      <c r="A14" s="70"/>
      <c r="B14" s="70"/>
      <c r="C14" s="70"/>
      <c r="D14" s="70"/>
      <c r="E14" s="76"/>
      <c r="F14" s="64"/>
      <c r="G14" s="64"/>
      <c r="H14" s="76"/>
    </row>
    <row r="15" spans="1:8" s="65" customFormat="1" ht="21.75" customHeight="1">
      <c r="A15" s="70"/>
      <c r="B15" s="70"/>
      <c r="C15" s="70"/>
      <c r="D15" s="70"/>
      <c r="E15" s="76"/>
      <c r="F15" s="64"/>
      <c r="G15" s="64"/>
      <c r="H15" s="76"/>
    </row>
    <row r="16" spans="1:8" s="65" customFormat="1" ht="21.75" customHeight="1">
      <c r="A16" s="70"/>
      <c r="B16" s="70"/>
      <c r="C16" s="70"/>
      <c r="D16" s="70"/>
      <c r="E16" s="76"/>
      <c r="F16" s="64"/>
      <c r="G16" s="64"/>
      <c r="H16" s="76"/>
    </row>
    <row r="17" spans="1:8" s="65" customFormat="1" ht="21.75" customHeight="1">
      <c r="A17" s="70"/>
      <c r="B17" s="70"/>
      <c r="C17" s="70"/>
      <c r="D17" s="70"/>
      <c r="E17" s="76"/>
      <c r="F17" s="64"/>
      <c r="G17" s="64"/>
      <c r="H17" s="76"/>
    </row>
    <row r="18" spans="1:8" s="65" customFormat="1" ht="21.75" customHeight="1">
      <c r="A18" s="70"/>
      <c r="B18" s="70"/>
      <c r="C18" s="70"/>
      <c r="D18" s="70"/>
      <c r="E18" s="76"/>
      <c r="F18" s="64"/>
      <c r="G18" s="64"/>
      <c r="H18" s="76"/>
    </row>
    <row r="19" spans="1:8" s="65" customFormat="1" ht="21.75" customHeight="1">
      <c r="A19" s="70"/>
      <c r="B19" s="70"/>
      <c r="C19" s="70"/>
      <c r="D19" s="70"/>
      <c r="E19" s="76"/>
      <c r="F19" s="64"/>
      <c r="G19" s="64"/>
      <c r="H19" s="76"/>
    </row>
    <row r="20" spans="1:8" s="65" customFormat="1" ht="21.75" customHeight="1">
      <c r="A20" s="70"/>
      <c r="B20" s="70"/>
      <c r="C20" s="70"/>
      <c r="D20" s="70"/>
      <c r="E20" s="76"/>
      <c r="F20" s="64"/>
      <c r="G20" s="64"/>
      <c r="H20" s="76"/>
    </row>
    <row r="21" spans="1:8" s="65" customFormat="1" ht="21.75" customHeight="1">
      <c r="A21" s="70"/>
      <c r="B21" s="70"/>
      <c r="C21" s="70"/>
      <c r="D21" s="70"/>
      <c r="E21" s="76"/>
      <c r="F21" s="64"/>
      <c r="G21" s="64"/>
      <c r="H21" s="76"/>
    </row>
    <row r="22" spans="1:8" s="65" customFormat="1" ht="21.75" customHeight="1">
      <c r="A22" s="70"/>
      <c r="B22" s="70"/>
      <c r="C22" s="70"/>
      <c r="D22" s="70"/>
      <c r="E22" s="76"/>
      <c r="F22" s="64"/>
      <c r="G22" s="64"/>
      <c r="H22" s="76"/>
    </row>
    <row r="23" spans="1:8" s="65" customFormat="1" ht="21.75" customHeight="1">
      <c r="A23" s="70"/>
      <c r="B23" s="70"/>
      <c r="C23" s="70"/>
      <c r="D23" s="70"/>
      <c r="E23" s="76"/>
      <c r="F23" s="64"/>
      <c r="G23" s="64"/>
      <c r="H23" s="76"/>
    </row>
    <row r="24" spans="1:8" s="65" customFormat="1" ht="21.75" customHeight="1">
      <c r="A24" s="70"/>
      <c r="B24" s="70"/>
      <c r="C24" s="70"/>
      <c r="D24" s="70"/>
      <c r="E24" s="76"/>
      <c r="F24" s="64"/>
      <c r="G24" s="64"/>
      <c r="H24" s="76"/>
    </row>
    <row r="25" spans="1:8" s="65" customFormat="1" ht="21.75" customHeight="1">
      <c r="A25" s="70"/>
      <c r="B25" s="70"/>
      <c r="C25" s="70"/>
      <c r="D25" s="70"/>
      <c r="E25" s="76"/>
      <c r="F25" s="64"/>
      <c r="G25" s="64"/>
      <c r="H25" s="76"/>
    </row>
    <row r="26" spans="1:8" s="65" customFormat="1" ht="21.75" customHeight="1">
      <c r="A26" s="70"/>
      <c r="B26" s="70"/>
      <c r="C26" s="70"/>
      <c r="D26" s="70"/>
      <c r="E26" s="76"/>
      <c r="F26" s="64"/>
      <c r="G26" s="64"/>
      <c r="H26" s="76"/>
    </row>
    <row r="27" spans="1:8" s="65" customFormat="1" ht="21.75" customHeight="1">
      <c r="A27" s="70"/>
      <c r="B27" s="70"/>
      <c r="C27" s="70"/>
      <c r="D27" s="70"/>
      <c r="E27" s="76"/>
      <c r="F27" s="64"/>
      <c r="G27" s="64"/>
      <c r="H27" s="76"/>
    </row>
    <row r="28" spans="1:8" s="65" customFormat="1" ht="21.75" customHeight="1">
      <c r="A28" s="70"/>
      <c r="B28" s="70"/>
      <c r="C28" s="70"/>
      <c r="D28" s="70"/>
      <c r="E28" s="76"/>
      <c r="F28" s="64"/>
      <c r="G28" s="64"/>
      <c r="H28" s="76"/>
    </row>
    <row r="29" spans="1:8" s="65" customFormat="1" ht="21.75" customHeight="1">
      <c r="A29" s="70"/>
      <c r="B29" s="70"/>
      <c r="C29" s="70"/>
      <c r="D29" s="70"/>
      <c r="E29" s="76"/>
      <c r="F29" s="64"/>
      <c r="G29" s="64"/>
      <c r="H29" s="76"/>
    </row>
    <row r="30" spans="1:8" s="65" customFormat="1" ht="21.75" customHeight="1">
      <c r="A30" s="70"/>
      <c r="B30" s="70"/>
      <c r="C30" s="70"/>
      <c r="D30" s="70"/>
      <c r="E30" s="76"/>
      <c r="F30" s="64"/>
      <c r="G30" s="64"/>
      <c r="H30" s="76"/>
    </row>
    <row r="31" spans="1:8" s="65" customFormat="1" ht="21.75" customHeight="1">
      <c r="A31" s="70"/>
      <c r="B31" s="70"/>
      <c r="C31" s="70"/>
      <c r="D31" s="70"/>
      <c r="E31" s="76"/>
      <c r="F31" s="64"/>
      <c r="G31" s="64"/>
      <c r="H31" s="76"/>
    </row>
    <row r="32" spans="1:8" s="65" customFormat="1" ht="21.75" customHeight="1">
      <c r="A32" s="70"/>
      <c r="B32" s="70"/>
      <c r="C32" s="70"/>
      <c r="D32" s="70"/>
      <c r="E32" s="76"/>
      <c r="F32" s="64"/>
      <c r="G32" s="64"/>
      <c r="H32" s="76"/>
    </row>
    <row r="33" spans="1:8" s="65" customFormat="1" ht="21.75" customHeight="1">
      <c r="A33" s="70"/>
      <c r="B33" s="70"/>
      <c r="C33" s="70"/>
      <c r="D33" s="70"/>
      <c r="E33" s="76"/>
      <c r="F33" s="64"/>
      <c r="G33" s="64"/>
      <c r="H33" s="76"/>
    </row>
    <row r="34" spans="1:8" s="65" customFormat="1" ht="21.75" customHeight="1">
      <c r="A34" s="70"/>
      <c r="B34" s="70"/>
      <c r="C34" s="70"/>
      <c r="D34" s="70"/>
      <c r="E34" s="76"/>
      <c r="F34" s="64"/>
      <c r="G34" s="64"/>
      <c r="H34" s="76"/>
    </row>
    <row r="35" spans="1:8" s="65" customFormat="1" ht="21.75" customHeight="1">
      <c r="A35" s="70"/>
      <c r="B35" s="70"/>
      <c r="C35" s="70"/>
      <c r="D35" s="70"/>
      <c r="E35" s="76"/>
      <c r="F35" s="64"/>
      <c r="G35" s="64"/>
      <c r="H35" s="76"/>
    </row>
    <row r="36" spans="1:8" s="65" customFormat="1" ht="21.75" customHeight="1">
      <c r="A36" s="70"/>
      <c r="B36" s="70"/>
      <c r="C36" s="70"/>
      <c r="D36" s="70"/>
      <c r="E36" s="76"/>
      <c r="F36" s="64"/>
      <c r="G36" s="64"/>
      <c r="H36" s="76"/>
    </row>
    <row r="37" spans="1:8" s="65" customFormat="1" ht="21.75" customHeight="1">
      <c r="A37" s="70"/>
      <c r="B37" s="70"/>
      <c r="C37" s="70"/>
      <c r="D37" s="70"/>
      <c r="E37" s="76"/>
      <c r="F37" s="64"/>
      <c r="G37" s="64"/>
      <c r="H37" s="76"/>
    </row>
    <row r="38" spans="1:8" s="65" customFormat="1" ht="21.75" customHeight="1">
      <c r="A38" s="70"/>
      <c r="B38" s="70"/>
      <c r="C38" s="70"/>
      <c r="D38" s="70"/>
      <c r="E38" s="76"/>
      <c r="F38" s="64"/>
      <c r="G38" s="64"/>
      <c r="H38" s="76"/>
    </row>
    <row r="39" spans="1:8" s="65" customFormat="1" ht="21.75" customHeight="1">
      <c r="A39" s="70"/>
      <c r="B39" s="70"/>
      <c r="C39" s="70"/>
      <c r="D39" s="70"/>
      <c r="E39" s="76"/>
      <c r="F39" s="64"/>
      <c r="G39" s="64"/>
      <c r="H39" s="76"/>
    </row>
    <row r="40" spans="1:8" s="65" customFormat="1" ht="21.75" customHeight="1">
      <c r="A40" s="70"/>
      <c r="B40" s="70"/>
      <c r="C40" s="70"/>
      <c r="D40" s="70"/>
      <c r="E40" s="76"/>
      <c r="F40" s="64"/>
      <c r="G40" s="64"/>
      <c r="H40" s="76"/>
    </row>
    <row r="41" spans="1:8" s="65" customFormat="1" ht="21.75" customHeight="1">
      <c r="A41" s="70"/>
      <c r="B41" s="70"/>
      <c r="C41" s="70"/>
      <c r="D41" s="70"/>
      <c r="E41" s="76"/>
      <c r="F41" s="64"/>
      <c r="G41" s="64"/>
      <c r="H41" s="76"/>
    </row>
    <row r="42" spans="1:8" s="65" customFormat="1" ht="21.75" customHeight="1">
      <c r="A42" s="70"/>
      <c r="B42" s="70"/>
      <c r="C42" s="70"/>
      <c r="D42" s="70"/>
      <c r="E42" s="76"/>
      <c r="F42" s="64"/>
      <c r="G42" s="64"/>
      <c r="H42" s="76"/>
    </row>
    <row r="43" spans="1:8" s="65" customFormat="1" ht="21.75" customHeight="1">
      <c r="A43" s="70"/>
      <c r="B43" s="70"/>
      <c r="C43" s="70"/>
      <c r="D43" s="70"/>
      <c r="E43" s="76"/>
      <c r="F43" s="64"/>
      <c r="G43" s="64"/>
      <c r="H43" s="76"/>
    </row>
    <row r="44" spans="1:8" s="65" customFormat="1" ht="21.75" customHeight="1">
      <c r="A44" s="70"/>
      <c r="B44" s="70"/>
      <c r="C44" s="70"/>
      <c r="D44" s="70"/>
      <c r="E44" s="76"/>
      <c r="F44" s="64"/>
      <c r="G44" s="64"/>
      <c r="H44" s="76"/>
    </row>
    <row r="45" spans="1:8" s="65" customFormat="1" ht="21.75" customHeight="1">
      <c r="A45" s="70"/>
      <c r="B45" s="70"/>
      <c r="C45" s="70"/>
      <c r="D45" s="70"/>
      <c r="E45" s="76"/>
      <c r="F45" s="64"/>
      <c r="G45" s="64"/>
      <c r="H45" s="76"/>
    </row>
    <row r="46" spans="1:8" s="65" customFormat="1" ht="21.75" customHeight="1">
      <c r="A46" s="70"/>
      <c r="B46" s="70"/>
      <c r="C46" s="70"/>
      <c r="D46" s="70"/>
      <c r="E46" s="76"/>
      <c r="F46" s="64"/>
      <c r="G46" s="64"/>
      <c r="H46" s="76"/>
    </row>
    <row r="47" spans="1:8" s="65" customFormat="1" ht="21.75" customHeight="1">
      <c r="A47" s="70"/>
      <c r="B47" s="70"/>
      <c r="C47" s="70"/>
      <c r="D47" s="70"/>
      <c r="E47" s="76"/>
      <c r="F47" s="64"/>
      <c r="G47" s="64"/>
      <c r="H47" s="76"/>
    </row>
    <row r="48" spans="1:8" s="65" customFormat="1" ht="21.75" customHeight="1">
      <c r="A48" s="70"/>
      <c r="B48" s="70"/>
      <c r="C48" s="70"/>
      <c r="D48" s="70"/>
      <c r="E48" s="76"/>
      <c r="F48" s="64"/>
      <c r="G48" s="64"/>
      <c r="H48" s="76"/>
    </row>
    <row r="49" spans="1:8" s="65" customFormat="1" ht="21.75" customHeight="1">
      <c r="A49" s="70"/>
      <c r="B49" s="70"/>
      <c r="C49" s="70"/>
      <c r="D49" s="70"/>
      <c r="E49" s="76"/>
      <c r="F49" s="64"/>
      <c r="G49" s="64"/>
      <c r="H49" s="76"/>
    </row>
    <row r="50" spans="1:8" s="65" customFormat="1" ht="21.75" customHeight="1">
      <c r="A50" s="70"/>
      <c r="B50" s="70"/>
      <c r="C50" s="70"/>
      <c r="D50" s="70"/>
      <c r="E50" s="76"/>
      <c r="F50" s="64"/>
      <c r="G50" s="64"/>
      <c r="H50" s="76"/>
    </row>
    <row r="51" spans="1:8" s="65" customFormat="1" ht="21.75" customHeight="1">
      <c r="A51" s="70"/>
      <c r="B51" s="70"/>
      <c r="C51" s="70"/>
      <c r="D51" s="70"/>
      <c r="E51" s="76"/>
      <c r="F51" s="64"/>
      <c r="G51" s="64"/>
      <c r="H51" s="76"/>
    </row>
    <row r="52" spans="1:8" s="65" customFormat="1" ht="21.75" customHeight="1">
      <c r="A52" s="70"/>
      <c r="B52" s="70"/>
      <c r="C52" s="70"/>
      <c r="D52" s="70"/>
      <c r="E52" s="76"/>
      <c r="F52" s="64"/>
      <c r="G52" s="64"/>
      <c r="H52" s="76"/>
    </row>
    <row r="53" spans="1:8" s="65" customFormat="1" ht="21.75" customHeight="1">
      <c r="A53" s="70"/>
      <c r="B53" s="70"/>
      <c r="C53" s="70"/>
      <c r="D53" s="70"/>
      <c r="E53" s="76"/>
      <c r="F53" s="64"/>
      <c r="G53" s="64"/>
      <c r="H53" s="76"/>
    </row>
    <row r="54" spans="1:8" s="65" customFormat="1" ht="21.75" customHeight="1">
      <c r="A54" s="70"/>
      <c r="B54" s="70"/>
      <c r="C54" s="70"/>
      <c r="D54" s="70"/>
      <c r="E54" s="76"/>
      <c r="F54" s="64"/>
      <c r="G54" s="64"/>
      <c r="H54" s="76"/>
    </row>
    <row r="55" spans="1:8" s="65" customFormat="1" ht="21.75" customHeight="1">
      <c r="A55" s="70"/>
      <c r="B55" s="70"/>
      <c r="C55" s="70"/>
      <c r="D55" s="70"/>
      <c r="E55" s="76"/>
      <c r="F55" s="64"/>
      <c r="G55" s="64"/>
      <c r="H55" s="76"/>
    </row>
    <row r="56" spans="1:8" s="65" customFormat="1" ht="21.75" customHeight="1">
      <c r="A56" s="70"/>
      <c r="B56" s="70"/>
      <c r="C56" s="70"/>
      <c r="D56" s="70"/>
      <c r="E56" s="76"/>
      <c r="F56" s="64"/>
      <c r="G56" s="64"/>
      <c r="H56" s="76"/>
    </row>
    <row r="57" spans="1:8" s="65" customFormat="1" ht="21.75" customHeight="1">
      <c r="A57" s="70"/>
      <c r="B57" s="70"/>
      <c r="C57" s="70"/>
      <c r="D57" s="70"/>
      <c r="E57" s="76"/>
      <c r="F57" s="64"/>
      <c r="G57" s="64"/>
      <c r="H57" s="76"/>
    </row>
    <row r="58" spans="1:8" s="65" customFormat="1" ht="21.75" customHeight="1">
      <c r="A58" s="70"/>
      <c r="B58" s="70"/>
      <c r="C58" s="70"/>
      <c r="D58" s="70"/>
      <c r="E58" s="76"/>
      <c r="F58" s="64"/>
      <c r="G58" s="64"/>
      <c r="H58" s="76"/>
    </row>
    <row r="59" spans="1:8" s="65" customFormat="1" ht="21.75" customHeight="1">
      <c r="A59" s="70"/>
      <c r="B59" s="70"/>
      <c r="C59" s="70"/>
      <c r="D59" s="70"/>
      <c r="E59" s="76"/>
      <c r="F59" s="64"/>
      <c r="G59" s="64"/>
      <c r="H59" s="76"/>
    </row>
    <row r="60" spans="1:8" s="65" customFormat="1" ht="21.75" customHeight="1">
      <c r="A60" s="70"/>
      <c r="B60" s="70"/>
      <c r="C60" s="70"/>
      <c r="D60" s="70"/>
      <c r="E60" s="76"/>
      <c r="F60" s="64"/>
      <c r="G60" s="64"/>
      <c r="H60" s="76"/>
    </row>
    <row r="61" spans="1:8" s="65" customFormat="1" ht="21.75" customHeight="1">
      <c r="A61" s="70"/>
      <c r="B61" s="70"/>
      <c r="C61" s="70"/>
      <c r="D61" s="70"/>
      <c r="E61" s="76"/>
      <c r="F61" s="64"/>
      <c r="G61" s="64"/>
      <c r="H61" s="76"/>
    </row>
    <row r="62" spans="1:8" s="65" customFormat="1" ht="21.75" customHeight="1">
      <c r="A62" s="70"/>
      <c r="B62" s="70"/>
      <c r="C62" s="70"/>
      <c r="D62" s="70"/>
      <c r="E62" s="76"/>
      <c r="F62" s="64"/>
      <c r="G62" s="64"/>
      <c r="H62" s="76"/>
    </row>
    <row r="63" spans="1:8" s="65" customFormat="1" ht="21.75" customHeight="1">
      <c r="A63" s="70"/>
      <c r="B63" s="70"/>
      <c r="C63" s="70"/>
      <c r="D63" s="70"/>
      <c r="E63" s="76"/>
      <c r="F63" s="64"/>
      <c r="G63" s="64"/>
      <c r="H63" s="76"/>
    </row>
    <row r="64" spans="1:8" s="65" customFormat="1" ht="21.75" customHeight="1">
      <c r="A64" s="70"/>
      <c r="B64" s="70"/>
      <c r="C64" s="70"/>
      <c r="D64" s="70"/>
      <c r="E64" s="76"/>
      <c r="F64" s="64"/>
      <c r="G64" s="64"/>
      <c r="H64" s="76"/>
    </row>
    <row r="65" spans="1:8" s="65" customFormat="1" ht="21.75" customHeight="1">
      <c r="A65" s="70"/>
      <c r="B65" s="70"/>
      <c r="C65" s="70"/>
      <c r="D65" s="70"/>
      <c r="E65" s="76"/>
      <c r="F65" s="64"/>
      <c r="G65" s="64"/>
      <c r="H65" s="76"/>
    </row>
    <row r="66" spans="1:8" s="65" customFormat="1" ht="21.75" customHeight="1">
      <c r="A66" s="70"/>
      <c r="B66" s="70"/>
      <c r="C66" s="70"/>
      <c r="D66" s="70"/>
      <c r="E66" s="76"/>
      <c r="F66" s="64"/>
      <c r="G66" s="64"/>
      <c r="H66" s="76"/>
    </row>
    <row r="67" spans="1:8" s="65" customFormat="1" ht="21.75" customHeight="1">
      <c r="A67" s="70"/>
      <c r="B67" s="70"/>
      <c r="C67" s="70"/>
      <c r="D67" s="70"/>
      <c r="E67" s="76"/>
      <c r="F67" s="64"/>
      <c r="G67" s="64"/>
      <c r="H67" s="76"/>
    </row>
    <row r="68" spans="1:8" s="65" customFormat="1" ht="21.75" customHeight="1">
      <c r="A68" s="70"/>
      <c r="B68" s="70"/>
      <c r="C68" s="70"/>
      <c r="D68" s="70"/>
      <c r="E68" s="76"/>
      <c r="F68" s="64"/>
      <c r="G68" s="64"/>
      <c r="H68" s="76"/>
    </row>
    <row r="69" spans="1:8" s="65" customFormat="1" ht="21.75" customHeight="1">
      <c r="A69" s="70"/>
      <c r="B69" s="70"/>
      <c r="C69" s="70"/>
      <c r="D69" s="70"/>
      <c r="E69" s="76"/>
      <c r="F69" s="64"/>
      <c r="G69" s="64"/>
      <c r="H69" s="76"/>
    </row>
    <row r="70" spans="1:8" s="65" customFormat="1" ht="21.75" customHeight="1">
      <c r="A70" s="70"/>
      <c r="B70" s="70"/>
      <c r="C70" s="70"/>
      <c r="D70" s="70"/>
      <c r="E70" s="76"/>
      <c r="F70" s="64"/>
      <c r="G70" s="64"/>
      <c r="H70" s="76"/>
    </row>
    <row r="71" spans="1:8" s="65" customFormat="1" ht="21.75" customHeight="1">
      <c r="A71" s="70"/>
      <c r="B71" s="70"/>
      <c r="C71" s="70"/>
      <c r="D71" s="70"/>
      <c r="E71" s="76"/>
      <c r="F71" s="64"/>
      <c r="G71" s="64"/>
      <c r="H71" s="76"/>
    </row>
    <row r="72" spans="1:8" s="65" customFormat="1" ht="21.75" customHeight="1">
      <c r="A72" s="70"/>
      <c r="B72" s="70"/>
      <c r="C72" s="70"/>
      <c r="D72" s="70"/>
      <c r="E72" s="76"/>
      <c r="F72" s="64"/>
      <c r="G72" s="64"/>
      <c r="H72" s="76"/>
    </row>
    <row r="73" spans="1:8" s="65" customFormat="1" ht="21.75" customHeight="1">
      <c r="A73" s="70"/>
      <c r="B73" s="70"/>
      <c r="C73" s="70"/>
      <c r="D73" s="70"/>
      <c r="E73" s="76"/>
      <c r="F73" s="64"/>
      <c r="G73" s="64"/>
      <c r="H73" s="76"/>
    </row>
    <row r="74" spans="1:8" s="65" customFormat="1" ht="21.75" customHeight="1">
      <c r="A74" s="70"/>
      <c r="B74" s="70"/>
      <c r="C74" s="70"/>
      <c r="D74" s="70"/>
      <c r="E74" s="76"/>
      <c r="F74" s="64"/>
      <c r="G74" s="64"/>
      <c r="H74" s="76"/>
    </row>
    <row r="75" spans="1:8" s="65" customFormat="1" ht="21.75" customHeight="1">
      <c r="A75" s="70"/>
      <c r="B75" s="70"/>
      <c r="C75" s="70"/>
      <c r="D75" s="70"/>
      <c r="E75" s="76"/>
      <c r="F75" s="64"/>
      <c r="G75" s="64"/>
      <c r="H75" s="76"/>
    </row>
    <row r="76" spans="1:8" s="65" customFormat="1" ht="21.75" customHeight="1">
      <c r="A76" s="70"/>
      <c r="B76" s="70"/>
      <c r="C76" s="70"/>
      <c r="D76" s="70"/>
      <c r="E76" s="76"/>
      <c r="F76" s="64"/>
      <c r="G76" s="64"/>
      <c r="H76" s="76"/>
    </row>
    <row r="77" spans="1:8" s="65" customFormat="1" ht="21.75" customHeight="1">
      <c r="A77" s="70"/>
      <c r="B77" s="70"/>
      <c r="C77" s="70"/>
      <c r="D77" s="70"/>
      <c r="E77" s="76"/>
      <c r="F77" s="64"/>
      <c r="G77" s="64"/>
      <c r="H77" s="76"/>
    </row>
    <row r="78" spans="1:8" s="65" customFormat="1" ht="21.75" customHeight="1">
      <c r="A78" s="70"/>
      <c r="B78" s="70"/>
      <c r="C78" s="70"/>
      <c r="D78" s="70"/>
      <c r="E78" s="76"/>
      <c r="F78" s="64"/>
      <c r="G78" s="64"/>
      <c r="H78" s="76"/>
    </row>
    <row r="79" spans="1:8" s="65" customFormat="1" ht="21.75" customHeight="1">
      <c r="A79" s="70"/>
      <c r="B79" s="70"/>
      <c r="C79" s="70"/>
      <c r="D79" s="70"/>
      <c r="E79" s="76"/>
      <c r="F79" s="64"/>
      <c r="G79" s="64"/>
      <c r="H79" s="76"/>
    </row>
    <row r="80" spans="1:8" s="65" customFormat="1" ht="21.75" customHeight="1">
      <c r="A80" s="70"/>
      <c r="B80" s="70"/>
      <c r="C80" s="70"/>
      <c r="D80" s="70"/>
      <c r="E80" s="76"/>
      <c r="F80" s="64"/>
      <c r="G80" s="64"/>
      <c r="H80" s="76"/>
    </row>
    <row r="81" spans="1:8" s="65" customFormat="1" ht="21.75" customHeight="1">
      <c r="A81" s="70"/>
      <c r="B81" s="70"/>
      <c r="C81" s="70"/>
      <c r="D81" s="70"/>
      <c r="E81" s="76"/>
      <c r="F81" s="64"/>
      <c r="G81" s="64"/>
      <c r="H81" s="76"/>
    </row>
    <row r="82" spans="1:8" s="65" customFormat="1" ht="21.75" customHeight="1">
      <c r="A82" s="70"/>
      <c r="B82" s="70"/>
      <c r="C82" s="70"/>
      <c r="D82" s="70"/>
      <c r="E82" s="76"/>
      <c r="F82" s="64"/>
      <c r="G82" s="64"/>
      <c r="H82" s="76"/>
    </row>
    <row r="83" spans="1:8" s="65" customFormat="1" ht="21.75" customHeight="1">
      <c r="A83" s="70"/>
      <c r="B83" s="70"/>
      <c r="C83" s="70"/>
      <c r="D83" s="70"/>
      <c r="E83" s="76"/>
      <c r="F83" s="64"/>
      <c r="G83" s="64"/>
      <c r="H83" s="76"/>
    </row>
    <row r="84" spans="1:8" ht="24.75" customHeight="1">
      <c r="A84" s="60"/>
      <c r="B84" s="60"/>
      <c r="C84" s="60"/>
      <c r="D84" s="60"/>
      <c r="E84" s="77"/>
      <c r="F84" s="77"/>
      <c r="G84" s="77"/>
      <c r="H84" s="78"/>
    </row>
    <row r="85" spans="1:8" ht="24.75" customHeight="1">
      <c r="A85" s="60"/>
      <c r="B85" s="60"/>
      <c r="C85" s="60"/>
      <c r="D85" s="60"/>
      <c r="E85" s="77"/>
      <c r="F85" s="79"/>
      <c r="G85" s="79"/>
      <c r="H85" s="78"/>
    </row>
    <row r="86" spans="1:8" ht="24.75" customHeight="1">
      <c r="A86" s="60"/>
      <c r="B86" s="60"/>
      <c r="C86" s="60"/>
      <c r="D86" s="60"/>
      <c r="E86" s="77"/>
      <c r="F86" s="79"/>
      <c r="G86" s="79"/>
      <c r="H86" s="78"/>
    </row>
    <row r="87" spans="1:8" ht="24.75" customHeight="1">
      <c r="A87" s="60"/>
      <c r="B87" s="60"/>
      <c r="C87" s="60"/>
      <c r="D87" s="60"/>
      <c r="E87" s="77"/>
      <c r="F87" s="79"/>
      <c r="G87" s="79"/>
      <c r="H87" s="78"/>
    </row>
    <row r="88" spans="1:8" ht="24.75" customHeight="1">
      <c r="A88" s="60"/>
      <c r="B88" s="60"/>
      <c r="C88" s="60"/>
      <c r="D88" s="60"/>
      <c r="E88" s="77"/>
      <c r="F88" s="79"/>
      <c r="G88" s="79"/>
      <c r="H88" s="78"/>
    </row>
    <row r="89" spans="1:8" ht="24.75" customHeight="1">
      <c r="A89" s="60"/>
      <c r="B89" s="60"/>
      <c r="C89" s="60"/>
      <c r="D89" s="60"/>
      <c r="E89" s="77"/>
      <c r="F89" s="79"/>
      <c r="G89" s="79"/>
      <c r="H89" s="78"/>
    </row>
    <row r="90" spans="1:8" ht="24.75" customHeight="1">
      <c r="A90" s="60"/>
      <c r="B90" s="60"/>
      <c r="C90" s="60"/>
      <c r="D90" s="60"/>
      <c r="E90" s="77"/>
      <c r="F90" s="79"/>
      <c r="G90" s="79"/>
      <c r="H90" s="78"/>
    </row>
    <row r="91" spans="1:8" ht="24.75" customHeight="1">
      <c r="A91" s="60"/>
      <c r="B91" s="60"/>
      <c r="C91" s="60"/>
      <c r="D91" s="60"/>
      <c r="E91" s="77"/>
      <c r="F91" s="79"/>
      <c r="G91" s="79"/>
      <c r="H91" s="78"/>
    </row>
    <row r="92" spans="1:8" ht="24.75" customHeight="1">
      <c r="A92" s="60"/>
      <c r="B92" s="60"/>
      <c r="C92" s="60"/>
      <c r="D92" s="60"/>
      <c r="E92" s="77"/>
      <c r="F92" s="79"/>
      <c r="G92" s="79"/>
      <c r="H92" s="78"/>
    </row>
    <row r="93" spans="1:8" ht="24.75" customHeight="1">
      <c r="A93" s="60"/>
      <c r="B93" s="60"/>
      <c r="C93" s="60"/>
      <c r="D93" s="60"/>
      <c r="E93" s="77"/>
      <c r="F93" s="79"/>
      <c r="G93" s="79"/>
      <c r="H93" s="78"/>
    </row>
    <row r="94" spans="1:8" ht="24.75" customHeight="1">
      <c r="A94" s="60"/>
      <c r="B94" s="60"/>
      <c r="C94" s="60"/>
      <c r="D94" s="60"/>
      <c r="E94" s="77"/>
      <c r="F94" s="79"/>
      <c r="G94" s="79"/>
      <c r="H94" s="78"/>
    </row>
    <row r="95" spans="1:8" ht="24.75" customHeight="1">
      <c r="A95" s="80" t="s">
        <v>334</v>
      </c>
      <c r="B95" s="60"/>
      <c r="C95" s="60"/>
      <c r="D95" s="60"/>
      <c r="E95" s="81"/>
      <c r="F95" s="82"/>
      <c r="G95" s="82"/>
      <c r="H95" s="78"/>
    </row>
  </sheetData>
  <sheetProtection/>
  <mergeCells count="12">
    <mergeCell ref="A2:H2"/>
    <mergeCell ref="A3:D3"/>
    <mergeCell ref="C4:D4"/>
    <mergeCell ref="E4:G4"/>
    <mergeCell ref="A4:A6"/>
    <mergeCell ref="B4:B6"/>
    <mergeCell ref="C5:C6"/>
    <mergeCell ref="D5:D6"/>
    <mergeCell ref="E5:E6"/>
    <mergeCell ref="F5:F6"/>
    <mergeCell ref="G5:G6"/>
    <mergeCell ref="H4:H6"/>
  </mergeCells>
  <printOptions/>
  <pageMargins left="0.75" right="0.75" top="0.98" bottom="0.98" header="0.51" footer="0.51"/>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0"/>
  <sheetViews>
    <sheetView workbookViewId="0" topLeftCell="A1">
      <selection activeCell="M20" sqref="M20"/>
    </sheetView>
  </sheetViews>
  <sheetFormatPr defaultColWidth="8.75390625" defaultRowHeight="24.75" customHeight="1"/>
  <cols>
    <col min="1" max="1" width="15.375" style="0" customWidth="1"/>
    <col min="2" max="7" width="10.125" style="0" customWidth="1"/>
  </cols>
  <sheetData>
    <row r="1" ht="14.25">
      <c r="A1" t="s">
        <v>972</v>
      </c>
    </row>
    <row r="2" spans="1:7" ht="24.75" customHeight="1">
      <c r="A2" s="57" t="s">
        <v>973</v>
      </c>
      <c r="B2" s="57"/>
      <c r="C2" s="57"/>
      <c r="D2" s="57"/>
      <c r="E2" s="57"/>
      <c r="F2" s="57"/>
      <c r="G2" s="57"/>
    </row>
    <row r="3" spans="1:7" ht="24.75" customHeight="1">
      <c r="A3" s="57"/>
      <c r="B3" s="57"/>
      <c r="C3" s="57"/>
      <c r="D3" s="57"/>
      <c r="E3" s="57"/>
      <c r="F3" s="57"/>
      <c r="G3" s="57"/>
    </row>
    <row r="4" spans="1:7" ht="24.75" customHeight="1">
      <c r="A4" s="58" t="s">
        <v>974</v>
      </c>
      <c r="B4" s="58"/>
      <c r="C4" s="58"/>
      <c r="D4" s="58"/>
      <c r="E4" s="58"/>
      <c r="F4" s="59" t="s">
        <v>975</v>
      </c>
      <c r="G4" s="59"/>
    </row>
    <row r="5" spans="1:7" ht="24.75" customHeight="1">
      <c r="A5" s="60" t="s">
        <v>295</v>
      </c>
      <c r="B5" s="61"/>
      <c r="C5" s="61"/>
      <c r="D5" s="61"/>
      <c r="E5" s="61"/>
      <c r="F5" s="61"/>
      <c r="G5" s="61"/>
    </row>
    <row r="6" spans="1:7" ht="24.75" customHeight="1">
      <c r="A6" s="60" t="s">
        <v>976</v>
      </c>
      <c r="B6" s="61"/>
      <c r="C6" s="61"/>
      <c r="D6" s="61"/>
      <c r="E6" s="60" t="s">
        <v>977</v>
      </c>
      <c r="F6" s="61"/>
      <c r="G6" s="61"/>
    </row>
    <row r="7" spans="1:7" ht="24.75" customHeight="1">
      <c r="A7" s="61" t="s">
        <v>978</v>
      </c>
      <c r="B7" s="62" t="s">
        <v>979</v>
      </c>
      <c r="C7" s="63"/>
      <c r="D7" s="63"/>
      <c r="E7" s="63"/>
      <c r="F7" s="63"/>
      <c r="G7" s="63"/>
    </row>
    <row r="8" spans="1:7" ht="24.75" customHeight="1">
      <c r="A8" s="61"/>
      <c r="B8" s="63"/>
      <c r="C8" s="63"/>
      <c r="D8" s="63"/>
      <c r="E8" s="63"/>
      <c r="F8" s="63"/>
      <c r="G8" s="63"/>
    </row>
    <row r="9" spans="1:7" ht="24.75" customHeight="1">
      <c r="A9" s="61" t="s">
        <v>980</v>
      </c>
      <c r="B9" s="62" t="s">
        <v>981</v>
      </c>
      <c r="C9" s="63"/>
      <c r="D9" s="63"/>
      <c r="E9" s="63"/>
      <c r="F9" s="63"/>
      <c r="G9" s="63"/>
    </row>
    <row r="10" spans="1:7" ht="24.75" customHeight="1">
      <c r="A10" s="61"/>
      <c r="B10" s="63"/>
      <c r="C10" s="63"/>
      <c r="D10" s="63"/>
      <c r="E10" s="63"/>
      <c r="F10" s="63"/>
      <c r="G10" s="63"/>
    </row>
    <row r="11" spans="1:7" ht="24.75" customHeight="1">
      <c r="A11" s="61"/>
      <c r="B11" s="63"/>
      <c r="C11" s="63"/>
      <c r="D11" s="63"/>
      <c r="E11" s="63"/>
      <c r="F11" s="63"/>
      <c r="G11" s="63"/>
    </row>
    <row r="12" spans="1:7" ht="24.75" customHeight="1">
      <c r="A12" s="61"/>
      <c r="B12" s="63"/>
      <c r="C12" s="63"/>
      <c r="D12" s="63"/>
      <c r="E12" s="63"/>
      <c r="F12" s="63"/>
      <c r="G12" s="63"/>
    </row>
    <row r="13" spans="1:7" ht="24.75" customHeight="1">
      <c r="A13" s="60" t="s">
        <v>982</v>
      </c>
      <c r="B13" s="63" t="s">
        <v>983</v>
      </c>
      <c r="C13" s="63"/>
      <c r="D13" s="63"/>
      <c r="E13" s="63" t="s">
        <v>984</v>
      </c>
      <c r="F13" s="63" t="s">
        <v>985</v>
      </c>
      <c r="G13" s="63"/>
    </row>
    <row r="14" spans="1:7" ht="24.75" customHeight="1">
      <c r="A14" s="60" t="s">
        <v>986</v>
      </c>
      <c r="B14" s="63" t="s">
        <v>987</v>
      </c>
      <c r="C14" s="63"/>
      <c r="D14" s="63"/>
      <c r="E14" s="60" t="s">
        <v>988</v>
      </c>
      <c r="F14" s="61"/>
      <c r="G14" s="61"/>
    </row>
    <row r="15" spans="1:7" ht="24.75" customHeight="1">
      <c r="A15" s="64" t="s">
        <v>989</v>
      </c>
      <c r="B15" s="61"/>
      <c r="C15" s="61"/>
      <c r="D15" s="61"/>
      <c r="E15" s="61"/>
      <c r="F15" s="61"/>
      <c r="G15" s="61"/>
    </row>
    <row r="16" spans="1:7" ht="24.75" customHeight="1">
      <c r="A16" s="61"/>
      <c r="B16" s="61"/>
      <c r="C16" s="61"/>
      <c r="D16" s="61"/>
      <c r="E16" s="61"/>
      <c r="F16" s="61"/>
      <c r="G16" s="61"/>
    </row>
    <row r="17" spans="1:7" ht="24.75" customHeight="1">
      <c r="A17" s="61"/>
      <c r="B17" s="61"/>
      <c r="C17" s="61"/>
      <c r="D17" s="61"/>
      <c r="E17" s="61"/>
      <c r="F17" s="61"/>
      <c r="G17" s="61"/>
    </row>
    <row r="18" spans="1:7" ht="24.75" customHeight="1">
      <c r="A18" s="61"/>
      <c r="B18" s="61"/>
      <c r="C18" s="61"/>
      <c r="D18" s="61"/>
      <c r="E18" s="61"/>
      <c r="F18" s="61"/>
      <c r="G18" s="61"/>
    </row>
    <row r="19" spans="1:7" ht="24.75" customHeight="1">
      <c r="A19" s="61"/>
      <c r="B19" s="61"/>
      <c r="C19" s="61"/>
      <c r="D19" s="61"/>
      <c r="E19" s="61"/>
      <c r="F19" s="61"/>
      <c r="G19" s="61"/>
    </row>
    <row r="20" spans="1:7" ht="24.75" customHeight="1">
      <c r="A20" s="61"/>
      <c r="B20" s="61"/>
      <c r="C20" s="61"/>
      <c r="D20" s="61"/>
      <c r="E20" s="61"/>
      <c r="F20" s="61"/>
      <c r="G20" s="61"/>
    </row>
    <row r="21" spans="1:7" ht="24.75" customHeight="1">
      <c r="A21" s="61"/>
      <c r="B21" s="61"/>
      <c r="C21" s="61"/>
      <c r="D21" s="61"/>
      <c r="E21" s="61"/>
      <c r="F21" s="61"/>
      <c r="G21" s="61"/>
    </row>
    <row r="22" spans="1:7" ht="24.75" customHeight="1">
      <c r="A22" s="61"/>
      <c r="B22" s="61"/>
      <c r="C22" s="61"/>
      <c r="D22" s="61"/>
      <c r="E22" s="61"/>
      <c r="F22" s="61"/>
      <c r="G22" s="61"/>
    </row>
    <row r="23" spans="1:7" ht="24.75" customHeight="1">
      <c r="A23" s="61"/>
      <c r="B23" s="61"/>
      <c r="C23" s="61"/>
      <c r="D23" s="61"/>
      <c r="E23" s="61"/>
      <c r="F23" s="61"/>
      <c r="G23" s="61"/>
    </row>
    <row r="24" spans="1:7" ht="24.75" customHeight="1">
      <c r="A24" s="61"/>
      <c r="B24" s="61"/>
      <c r="C24" s="61"/>
      <c r="D24" s="61"/>
      <c r="E24" s="61"/>
      <c r="F24" s="61"/>
      <c r="G24" s="61"/>
    </row>
    <row r="25" spans="1:7" ht="24.75" customHeight="1">
      <c r="A25" s="61"/>
      <c r="B25" s="61"/>
      <c r="C25" s="61"/>
      <c r="D25" s="61"/>
      <c r="E25" s="61"/>
      <c r="F25" s="61"/>
      <c r="G25" s="61"/>
    </row>
    <row r="26" spans="1:7" s="56" customFormat="1" ht="27.75" customHeight="1">
      <c r="A26" s="64" t="s">
        <v>990</v>
      </c>
      <c r="B26" s="64" t="s">
        <v>991</v>
      </c>
      <c r="C26" s="64" t="s">
        <v>992</v>
      </c>
      <c r="D26" s="64" t="s">
        <v>993</v>
      </c>
      <c r="E26" s="64" t="s">
        <v>994</v>
      </c>
      <c r="F26" s="64" t="s">
        <v>995</v>
      </c>
      <c r="G26" s="64"/>
    </row>
    <row r="27" spans="1:7" ht="24.75" customHeight="1">
      <c r="A27" s="64"/>
      <c r="B27" s="60"/>
      <c r="C27" s="61"/>
      <c r="D27" s="61"/>
      <c r="E27" s="61"/>
      <c r="F27" s="61"/>
      <c r="G27" s="61"/>
    </row>
    <row r="28" spans="1:7" ht="24.75" customHeight="1">
      <c r="A28" s="64"/>
      <c r="B28" s="60"/>
      <c r="C28" s="61"/>
      <c r="D28" s="61"/>
      <c r="E28" s="61"/>
      <c r="F28" s="61"/>
      <c r="G28" s="61"/>
    </row>
    <row r="29" spans="1:7" ht="24.75" customHeight="1">
      <c r="A29" s="64"/>
      <c r="B29" s="60"/>
      <c r="C29" s="61"/>
      <c r="D29" s="61"/>
      <c r="E29" s="61"/>
      <c r="F29" s="61"/>
      <c r="G29" s="61"/>
    </row>
    <row r="30" spans="1:7" ht="24.75" customHeight="1">
      <c r="A30" s="64"/>
      <c r="B30" s="60" t="s">
        <v>334</v>
      </c>
      <c r="C30" s="61"/>
      <c r="D30" s="61"/>
      <c r="E30" s="61"/>
      <c r="F30" s="61"/>
      <c r="G30" s="61"/>
    </row>
  </sheetData>
  <sheetProtection/>
  <mergeCells count="17">
    <mergeCell ref="A4:E4"/>
    <mergeCell ref="F4:G4"/>
    <mergeCell ref="B5:G5"/>
    <mergeCell ref="B6:D6"/>
    <mergeCell ref="F6:G6"/>
    <mergeCell ref="B13:D13"/>
    <mergeCell ref="F13:G13"/>
    <mergeCell ref="B14:D14"/>
    <mergeCell ref="F14:G14"/>
    <mergeCell ref="A7:A8"/>
    <mergeCell ref="A9:A12"/>
    <mergeCell ref="A15:A25"/>
    <mergeCell ref="A26:A30"/>
    <mergeCell ref="A2:G3"/>
    <mergeCell ref="B15:G25"/>
    <mergeCell ref="B9:G12"/>
    <mergeCell ref="B7:G8"/>
  </mergeCells>
  <printOptions/>
  <pageMargins left="0.75" right="0.55" top="0.59" bottom="0.59" header="0" footer="0"/>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E14" sqref="E14"/>
    </sheetView>
  </sheetViews>
  <sheetFormatPr defaultColWidth="8.75390625" defaultRowHeight="14.25"/>
  <cols>
    <col min="1" max="3" width="9.00390625" style="22" bestFit="1" customWidth="1"/>
    <col min="4" max="4" width="11.875" style="22" customWidth="1"/>
    <col min="5" max="5" width="10.75390625" style="22" customWidth="1"/>
    <col min="6" max="6" width="13.375" style="22" customWidth="1"/>
    <col min="7" max="7" width="14.75390625" style="22" customWidth="1"/>
    <col min="8" max="8" width="17.00390625" style="22" customWidth="1"/>
    <col min="9" max="11" width="9.00390625" style="22" bestFit="1" customWidth="1"/>
    <col min="12" max="12" width="11.125" style="22" customWidth="1"/>
    <col min="13" max="14" width="9.00390625" style="22" bestFit="1" customWidth="1"/>
    <col min="15" max="15" width="10.25390625" style="22" customWidth="1"/>
    <col min="16" max="18" width="8.75390625" style="22" hidden="1" customWidth="1"/>
    <col min="19" max="19" width="8.125" style="22" hidden="1" customWidth="1"/>
    <col min="20" max="20" width="8.125" style="22" customWidth="1"/>
    <col min="21" max="21" width="7.125" style="22" hidden="1" customWidth="1"/>
    <col min="22" max="32" width="9.00390625" style="22" bestFit="1" customWidth="1"/>
    <col min="33" max="16384" width="8.75390625" style="22" customWidth="1"/>
  </cols>
  <sheetData>
    <row r="1" ht="14.25">
      <c r="A1" s="22" t="s">
        <v>996</v>
      </c>
    </row>
    <row r="2" spans="1:20" ht="22.5">
      <c r="A2" s="23" t="s">
        <v>997</v>
      </c>
      <c r="B2" s="23"/>
      <c r="C2" s="23"/>
      <c r="D2" s="23"/>
      <c r="E2" s="23"/>
      <c r="F2" s="23"/>
      <c r="G2" s="23"/>
      <c r="H2" s="23"/>
      <c r="I2" s="23"/>
      <c r="J2" s="23"/>
      <c r="K2" s="23"/>
      <c r="L2" s="23"/>
      <c r="M2" s="23"/>
      <c r="N2" s="23"/>
      <c r="O2" s="23"/>
      <c r="P2" s="23"/>
      <c r="Q2" s="23"/>
      <c r="R2" s="23"/>
      <c r="S2" s="23"/>
      <c r="T2" s="23"/>
    </row>
    <row r="3" spans="1:16" ht="14.25">
      <c r="A3" s="24"/>
      <c r="P3" s="22" t="s">
        <v>998</v>
      </c>
    </row>
    <row r="4" spans="1:21" s="21" customFormat="1" ht="13.5" customHeight="1">
      <c r="A4" s="25" t="s">
        <v>999</v>
      </c>
      <c r="B4" s="25" t="s">
        <v>1000</v>
      </c>
      <c r="C4" s="25" t="s">
        <v>1001</v>
      </c>
      <c r="D4" s="25" t="s">
        <v>295</v>
      </c>
      <c r="E4" s="25" t="s">
        <v>1002</v>
      </c>
      <c r="F4" s="25" t="s">
        <v>1003</v>
      </c>
      <c r="G4" s="25" t="s">
        <v>1004</v>
      </c>
      <c r="H4" s="25" t="s">
        <v>1005</v>
      </c>
      <c r="I4" s="25" t="s">
        <v>1006</v>
      </c>
      <c r="J4" s="25" t="s">
        <v>1007</v>
      </c>
      <c r="K4" s="25" t="s">
        <v>1008</v>
      </c>
      <c r="L4" s="25" t="s">
        <v>1009</v>
      </c>
      <c r="M4" s="25" t="s">
        <v>1010</v>
      </c>
      <c r="N4" s="25" t="s">
        <v>1011</v>
      </c>
      <c r="O4" s="44" t="s">
        <v>1012</v>
      </c>
      <c r="P4" s="44" t="s">
        <v>1013</v>
      </c>
      <c r="Q4" s="44" t="s">
        <v>1014</v>
      </c>
      <c r="R4" s="44" t="s">
        <v>1015</v>
      </c>
      <c r="S4" s="44" t="s">
        <v>1016</v>
      </c>
      <c r="T4" s="25" t="s">
        <v>51</v>
      </c>
      <c r="U4" s="25" t="s">
        <v>1017</v>
      </c>
    </row>
    <row r="5" spans="1:21" ht="14.25">
      <c r="A5" s="26" t="s">
        <v>1018</v>
      </c>
      <c r="B5" s="26" t="s">
        <v>1019</v>
      </c>
      <c r="C5" s="27">
        <v>310</v>
      </c>
      <c r="D5" s="28" t="s">
        <v>1020</v>
      </c>
      <c r="E5" s="27" t="s">
        <v>1021</v>
      </c>
      <c r="F5" s="29" t="s">
        <v>1022</v>
      </c>
      <c r="G5" s="29" t="s">
        <v>1023</v>
      </c>
      <c r="H5" s="28" t="s">
        <v>1024</v>
      </c>
      <c r="I5" s="37" t="s">
        <v>1025</v>
      </c>
      <c r="J5" s="45">
        <v>30</v>
      </c>
      <c r="K5" s="29" t="s">
        <v>1026</v>
      </c>
      <c r="L5" s="46">
        <v>8000</v>
      </c>
      <c r="M5" s="47"/>
      <c r="N5" s="48"/>
      <c r="O5" s="48">
        <v>240000</v>
      </c>
      <c r="P5" s="48"/>
      <c r="Q5" s="48"/>
      <c r="R5" s="48"/>
      <c r="S5" s="48"/>
      <c r="T5" s="48"/>
      <c r="U5" s="48"/>
    </row>
    <row r="6" spans="1:21" ht="14.25">
      <c r="A6" s="26" t="s">
        <v>1018</v>
      </c>
      <c r="B6" s="26" t="s">
        <v>1019</v>
      </c>
      <c r="C6" s="27">
        <v>310</v>
      </c>
      <c r="D6" s="28" t="s">
        <v>1020</v>
      </c>
      <c r="E6" s="25" t="s">
        <v>1027</v>
      </c>
      <c r="F6" s="29" t="s">
        <v>1028</v>
      </c>
      <c r="G6" s="29" t="s">
        <v>1023</v>
      </c>
      <c r="H6" s="28" t="s">
        <v>1029</v>
      </c>
      <c r="I6" s="37"/>
      <c r="J6" s="45">
        <v>1</v>
      </c>
      <c r="K6" s="29" t="s">
        <v>1026</v>
      </c>
      <c r="L6" s="46">
        <v>3000</v>
      </c>
      <c r="M6" s="47"/>
      <c r="N6" s="48"/>
      <c r="O6" s="48">
        <v>3000</v>
      </c>
      <c r="P6" s="48"/>
      <c r="Q6" s="48"/>
      <c r="R6" s="48"/>
      <c r="S6" s="48"/>
      <c r="T6" s="48"/>
      <c r="U6" s="48"/>
    </row>
    <row r="7" spans="1:21" ht="14.25">
      <c r="A7" s="26" t="s">
        <v>1018</v>
      </c>
      <c r="B7" s="26" t="s">
        <v>1019</v>
      </c>
      <c r="C7" s="27">
        <v>310</v>
      </c>
      <c r="D7" s="29" t="s">
        <v>1020</v>
      </c>
      <c r="E7" s="27" t="s">
        <v>1030</v>
      </c>
      <c r="F7" s="29" t="s">
        <v>1031</v>
      </c>
      <c r="G7" s="29" t="s">
        <v>1023</v>
      </c>
      <c r="H7" s="28" t="s">
        <v>1032</v>
      </c>
      <c r="I7" s="37" t="s">
        <v>1033</v>
      </c>
      <c r="J7" s="45">
        <v>20</v>
      </c>
      <c r="K7" s="29" t="s">
        <v>1026</v>
      </c>
      <c r="L7" s="46">
        <v>2000</v>
      </c>
      <c r="M7" s="47"/>
      <c r="N7" s="48"/>
      <c r="O7" s="48">
        <v>40000</v>
      </c>
      <c r="P7" s="48"/>
      <c r="Q7" s="48"/>
      <c r="R7" s="48"/>
      <c r="S7" s="48"/>
      <c r="T7" s="48"/>
      <c r="U7" s="48"/>
    </row>
    <row r="8" spans="1:21" ht="14.25">
      <c r="A8" s="26" t="s">
        <v>1018</v>
      </c>
      <c r="B8" s="26" t="s">
        <v>1019</v>
      </c>
      <c r="C8" s="27">
        <v>310</v>
      </c>
      <c r="D8" s="29" t="s">
        <v>1020</v>
      </c>
      <c r="E8" s="30" t="s">
        <v>1034</v>
      </c>
      <c r="F8" s="31" t="s">
        <v>1035</v>
      </c>
      <c r="G8" s="29" t="s">
        <v>1023</v>
      </c>
      <c r="H8" s="28" t="s">
        <v>1035</v>
      </c>
      <c r="I8" s="37" t="s">
        <v>1036</v>
      </c>
      <c r="J8" s="45">
        <v>2</v>
      </c>
      <c r="K8" s="29" t="s">
        <v>1037</v>
      </c>
      <c r="L8" s="46">
        <v>2500</v>
      </c>
      <c r="M8" s="47"/>
      <c r="N8" s="48"/>
      <c r="O8" s="48">
        <v>5000</v>
      </c>
      <c r="P8" s="48"/>
      <c r="Q8" s="48"/>
      <c r="R8" s="48"/>
      <c r="S8" s="48"/>
      <c r="T8" s="48"/>
      <c r="U8" s="48"/>
    </row>
    <row r="9" spans="1:21" ht="14.25">
      <c r="A9" s="26" t="s">
        <v>1018</v>
      </c>
      <c r="B9" s="26" t="s">
        <v>1019</v>
      </c>
      <c r="C9" s="27">
        <v>310</v>
      </c>
      <c r="D9" s="29" t="s">
        <v>1020</v>
      </c>
      <c r="E9" s="30" t="s">
        <v>1038</v>
      </c>
      <c r="F9" s="31" t="s">
        <v>1039</v>
      </c>
      <c r="G9" s="29" t="s">
        <v>1023</v>
      </c>
      <c r="H9" s="28" t="s">
        <v>1040</v>
      </c>
      <c r="I9" s="37" t="s">
        <v>1041</v>
      </c>
      <c r="J9" s="45">
        <v>22</v>
      </c>
      <c r="K9" s="29" t="s">
        <v>1037</v>
      </c>
      <c r="L9" s="46"/>
      <c r="M9" s="47"/>
      <c r="N9" s="48"/>
      <c r="O9" s="48">
        <v>10000</v>
      </c>
      <c r="P9" s="48"/>
      <c r="Q9" s="48"/>
      <c r="R9" s="48"/>
      <c r="S9" s="48"/>
      <c r="T9" s="48"/>
      <c r="U9" s="48"/>
    </row>
    <row r="10" spans="1:21" ht="24">
      <c r="A10" s="26" t="s">
        <v>1018</v>
      </c>
      <c r="B10" s="26" t="s">
        <v>1019</v>
      </c>
      <c r="C10" s="27">
        <v>310</v>
      </c>
      <c r="D10" s="29" t="s">
        <v>1020</v>
      </c>
      <c r="E10" s="25" t="s">
        <v>1042</v>
      </c>
      <c r="F10" s="31" t="s">
        <v>1043</v>
      </c>
      <c r="G10" s="29" t="s">
        <v>1023</v>
      </c>
      <c r="H10" s="28" t="s">
        <v>1044</v>
      </c>
      <c r="I10" s="37"/>
      <c r="J10" s="45">
        <v>70</v>
      </c>
      <c r="K10" s="29" t="s">
        <v>1037</v>
      </c>
      <c r="L10" s="46"/>
      <c r="M10" s="47"/>
      <c r="N10" s="48"/>
      <c r="O10" s="48">
        <v>20000</v>
      </c>
      <c r="P10" s="48"/>
      <c r="Q10" s="48"/>
      <c r="R10" s="48"/>
      <c r="S10" s="48"/>
      <c r="T10" s="48"/>
      <c r="U10" s="48"/>
    </row>
    <row r="11" spans="1:21" ht="14.25">
      <c r="A11" s="26" t="s">
        <v>1018</v>
      </c>
      <c r="B11" s="26" t="s">
        <v>1019</v>
      </c>
      <c r="C11" s="27">
        <v>310</v>
      </c>
      <c r="D11" s="29" t="s">
        <v>1020</v>
      </c>
      <c r="E11" s="32" t="s">
        <v>1045</v>
      </c>
      <c r="F11" s="31" t="s">
        <v>1046</v>
      </c>
      <c r="G11" s="29" t="s">
        <v>1023</v>
      </c>
      <c r="H11" s="28" t="s">
        <v>1047</v>
      </c>
      <c r="I11" s="37"/>
      <c r="J11" s="45">
        <v>2000</v>
      </c>
      <c r="K11" s="29" t="s">
        <v>1048</v>
      </c>
      <c r="L11" s="46">
        <v>50</v>
      </c>
      <c r="M11" s="47"/>
      <c r="N11" s="48"/>
      <c r="O11" s="48">
        <v>100000</v>
      </c>
      <c r="P11" s="48"/>
      <c r="Q11" s="48"/>
      <c r="R11" s="48"/>
      <c r="S11" s="48"/>
      <c r="T11" s="48"/>
      <c r="U11" s="48"/>
    </row>
    <row r="12" spans="1:21" ht="14.25">
      <c r="A12" s="26" t="s">
        <v>1018</v>
      </c>
      <c r="B12" s="26" t="s">
        <v>1019</v>
      </c>
      <c r="C12" s="27">
        <v>310</v>
      </c>
      <c r="D12" s="33" t="s">
        <v>1020</v>
      </c>
      <c r="E12" s="34" t="s">
        <v>1049</v>
      </c>
      <c r="F12" s="35" t="s">
        <v>1050</v>
      </c>
      <c r="G12" s="29" t="s">
        <v>1023</v>
      </c>
      <c r="H12" s="28" t="s">
        <v>1050</v>
      </c>
      <c r="I12" s="37"/>
      <c r="J12" s="45">
        <v>100</v>
      </c>
      <c r="K12" s="29" t="s">
        <v>1037</v>
      </c>
      <c r="L12" s="46">
        <v>200</v>
      </c>
      <c r="M12" s="47"/>
      <c r="N12" s="48"/>
      <c r="O12" s="48">
        <v>20000</v>
      </c>
      <c r="P12" s="48"/>
      <c r="Q12" s="48"/>
      <c r="R12" s="48"/>
      <c r="S12" s="48"/>
      <c r="T12" s="48"/>
      <c r="U12" s="48"/>
    </row>
    <row r="13" spans="1:21" ht="14.25">
      <c r="A13" s="26" t="s">
        <v>1018</v>
      </c>
      <c r="B13" s="26" t="s">
        <v>1019</v>
      </c>
      <c r="C13" s="27">
        <v>310</v>
      </c>
      <c r="D13" s="33" t="s">
        <v>1020</v>
      </c>
      <c r="E13" s="34" t="s">
        <v>1051</v>
      </c>
      <c r="F13" s="35" t="s">
        <v>1052</v>
      </c>
      <c r="G13" s="29" t="s">
        <v>1023</v>
      </c>
      <c r="H13" s="28" t="s">
        <v>1052</v>
      </c>
      <c r="I13" s="37"/>
      <c r="J13" s="45">
        <v>100</v>
      </c>
      <c r="K13" s="29" t="s">
        <v>1037</v>
      </c>
      <c r="L13" s="46">
        <v>200</v>
      </c>
      <c r="M13" s="47"/>
      <c r="N13" s="48"/>
      <c r="O13" s="48">
        <v>20000</v>
      </c>
      <c r="P13" s="48"/>
      <c r="Q13" s="48"/>
      <c r="R13" s="48"/>
      <c r="S13" s="48"/>
      <c r="T13" s="48"/>
      <c r="U13" s="48"/>
    </row>
    <row r="14" spans="1:21" ht="14.25">
      <c r="A14" s="26" t="s">
        <v>1018</v>
      </c>
      <c r="B14" s="26" t="s">
        <v>1019</v>
      </c>
      <c r="C14" s="27">
        <v>310</v>
      </c>
      <c r="D14" s="29" t="s">
        <v>1020</v>
      </c>
      <c r="E14" s="36" t="s">
        <v>1053</v>
      </c>
      <c r="F14" s="31" t="s">
        <v>1054</v>
      </c>
      <c r="G14" s="29" t="s">
        <v>1023</v>
      </c>
      <c r="H14" s="28" t="s">
        <v>1055</v>
      </c>
      <c r="I14" s="37" t="s">
        <v>1056</v>
      </c>
      <c r="J14" s="45">
        <v>10</v>
      </c>
      <c r="K14" s="29" t="s">
        <v>1037</v>
      </c>
      <c r="L14" s="46">
        <v>800</v>
      </c>
      <c r="M14" s="47"/>
      <c r="N14" s="48"/>
      <c r="O14" s="48">
        <v>8000</v>
      </c>
      <c r="P14" s="48"/>
      <c r="Q14" s="48"/>
      <c r="R14" s="48"/>
      <c r="S14" s="48"/>
      <c r="T14" s="48"/>
      <c r="U14" s="48"/>
    </row>
    <row r="15" spans="1:21" ht="14.25">
      <c r="A15" s="26" t="s">
        <v>1018</v>
      </c>
      <c r="B15" s="26" t="s">
        <v>1019</v>
      </c>
      <c r="C15" s="27">
        <v>310</v>
      </c>
      <c r="D15" s="29" t="s">
        <v>1020</v>
      </c>
      <c r="E15" s="27" t="s">
        <v>1057</v>
      </c>
      <c r="F15" s="29" t="s">
        <v>1058</v>
      </c>
      <c r="G15" s="29" t="s">
        <v>1023</v>
      </c>
      <c r="H15" s="28" t="s">
        <v>1059</v>
      </c>
      <c r="I15" s="37" t="s">
        <v>1060</v>
      </c>
      <c r="J15" s="45">
        <v>20</v>
      </c>
      <c r="K15" s="29" t="s">
        <v>1026</v>
      </c>
      <c r="L15" s="46">
        <v>2700</v>
      </c>
      <c r="M15" s="47"/>
      <c r="N15" s="48"/>
      <c r="O15" s="48">
        <v>54000</v>
      </c>
      <c r="P15" s="48"/>
      <c r="Q15" s="48"/>
      <c r="R15" s="48"/>
      <c r="S15" s="48"/>
      <c r="T15" s="48"/>
      <c r="U15" s="48"/>
    </row>
    <row r="16" spans="1:21" ht="14.25">
      <c r="A16" s="26" t="s">
        <v>1018</v>
      </c>
      <c r="B16" s="26" t="s">
        <v>1019</v>
      </c>
      <c r="C16" s="27">
        <v>310</v>
      </c>
      <c r="D16" s="29" t="s">
        <v>1020</v>
      </c>
      <c r="E16" s="27" t="s">
        <v>1057</v>
      </c>
      <c r="F16" s="29" t="s">
        <v>1058</v>
      </c>
      <c r="G16" s="29" t="s">
        <v>1023</v>
      </c>
      <c r="H16" s="28" t="s">
        <v>1061</v>
      </c>
      <c r="I16" s="37" t="s">
        <v>1062</v>
      </c>
      <c r="J16" s="45">
        <v>15</v>
      </c>
      <c r="K16" s="29" t="s">
        <v>1026</v>
      </c>
      <c r="L16" s="46">
        <v>5500</v>
      </c>
      <c r="M16" s="47"/>
      <c r="N16" s="48"/>
      <c r="O16" s="48">
        <v>82500</v>
      </c>
      <c r="P16" s="48"/>
      <c r="Q16" s="48"/>
      <c r="R16" s="48"/>
      <c r="S16" s="48"/>
      <c r="T16" s="48"/>
      <c r="U16" s="48"/>
    </row>
    <row r="17" spans="1:21" ht="14.25">
      <c r="A17" s="26" t="s">
        <v>1018</v>
      </c>
      <c r="B17" s="26" t="s">
        <v>1019</v>
      </c>
      <c r="C17" s="27">
        <v>310</v>
      </c>
      <c r="D17" s="29" t="s">
        <v>1020</v>
      </c>
      <c r="E17" s="27" t="s">
        <v>1057</v>
      </c>
      <c r="F17" s="29" t="s">
        <v>1058</v>
      </c>
      <c r="G17" s="29" t="s">
        <v>1023</v>
      </c>
      <c r="H17" s="28" t="s">
        <v>1063</v>
      </c>
      <c r="I17" s="37" t="s">
        <v>1064</v>
      </c>
      <c r="J17" s="45">
        <v>6</v>
      </c>
      <c r="K17" s="29" t="s">
        <v>1026</v>
      </c>
      <c r="L17" s="46">
        <v>8500</v>
      </c>
      <c r="M17" s="47"/>
      <c r="N17" s="48"/>
      <c r="O17" s="48">
        <v>51000</v>
      </c>
      <c r="P17" s="48"/>
      <c r="Q17" s="48"/>
      <c r="R17" s="48"/>
      <c r="S17" s="48"/>
      <c r="T17" s="48"/>
      <c r="U17" s="48"/>
    </row>
    <row r="18" spans="1:21" ht="14.25">
      <c r="A18" s="26" t="s">
        <v>1018</v>
      </c>
      <c r="B18" s="26" t="s">
        <v>1019</v>
      </c>
      <c r="C18" s="27">
        <v>310</v>
      </c>
      <c r="D18" s="29" t="s">
        <v>1020</v>
      </c>
      <c r="E18" s="25" t="s">
        <v>1065</v>
      </c>
      <c r="F18" s="29" t="s">
        <v>1066</v>
      </c>
      <c r="G18" s="29" t="s">
        <v>1023</v>
      </c>
      <c r="H18" s="37" t="s">
        <v>1066</v>
      </c>
      <c r="I18" s="37"/>
      <c r="J18" s="45">
        <v>3</v>
      </c>
      <c r="K18" s="29" t="s">
        <v>1037</v>
      </c>
      <c r="L18" s="46">
        <v>10000</v>
      </c>
      <c r="M18" s="47"/>
      <c r="N18" s="48"/>
      <c r="O18" s="48">
        <v>30000</v>
      </c>
      <c r="P18" s="48"/>
      <c r="Q18" s="48"/>
      <c r="R18" s="48"/>
      <c r="S18" s="48"/>
      <c r="T18" s="48"/>
      <c r="U18" s="48"/>
    </row>
    <row r="19" spans="1:21" ht="14.25">
      <c r="A19" s="26" t="s">
        <v>1018</v>
      </c>
      <c r="B19" s="26" t="s">
        <v>1019</v>
      </c>
      <c r="C19" s="27">
        <v>310</v>
      </c>
      <c r="D19" s="29" t="s">
        <v>1020</v>
      </c>
      <c r="E19" s="25" t="s">
        <v>1067</v>
      </c>
      <c r="F19" s="29" t="s">
        <v>1068</v>
      </c>
      <c r="G19" s="29" t="s">
        <v>1023</v>
      </c>
      <c r="H19" s="37" t="s">
        <v>1068</v>
      </c>
      <c r="I19" s="37"/>
      <c r="J19" s="45">
        <v>3</v>
      </c>
      <c r="K19" s="29" t="s">
        <v>1037</v>
      </c>
      <c r="L19" s="46">
        <v>1000</v>
      </c>
      <c r="M19" s="47"/>
      <c r="N19" s="48"/>
      <c r="O19" s="48">
        <v>3000</v>
      </c>
      <c r="P19" s="48"/>
      <c r="Q19" s="48"/>
      <c r="R19" s="48"/>
      <c r="S19" s="48"/>
      <c r="T19" s="48"/>
      <c r="U19" s="48"/>
    </row>
    <row r="20" spans="1:21" ht="22.5">
      <c r="A20" s="26" t="s">
        <v>1018</v>
      </c>
      <c r="B20" s="26" t="s">
        <v>1019</v>
      </c>
      <c r="C20" s="27">
        <v>310</v>
      </c>
      <c r="D20" s="29" t="s">
        <v>1020</v>
      </c>
      <c r="E20" s="25" t="s">
        <v>1069</v>
      </c>
      <c r="F20" s="29" t="s">
        <v>1070</v>
      </c>
      <c r="G20" s="29" t="s">
        <v>1023</v>
      </c>
      <c r="H20" s="28" t="s">
        <v>1071</v>
      </c>
      <c r="I20" s="37"/>
      <c r="J20" s="45">
        <v>10</v>
      </c>
      <c r="K20" s="29" t="s">
        <v>1037</v>
      </c>
      <c r="L20" s="46">
        <v>3000</v>
      </c>
      <c r="M20" s="47"/>
      <c r="N20" s="48"/>
      <c r="O20" s="48">
        <v>30000</v>
      </c>
      <c r="P20" s="48"/>
      <c r="Q20" s="48"/>
      <c r="R20" s="48"/>
      <c r="S20" s="48"/>
      <c r="T20" s="48"/>
      <c r="U20" s="48"/>
    </row>
    <row r="21" spans="1:21" ht="14.25">
      <c r="A21" s="26" t="s">
        <v>1018</v>
      </c>
      <c r="B21" s="26" t="s">
        <v>1019</v>
      </c>
      <c r="C21" s="27">
        <v>310</v>
      </c>
      <c r="D21" s="29" t="s">
        <v>1020</v>
      </c>
      <c r="E21" s="27" t="s">
        <v>1072</v>
      </c>
      <c r="F21" s="29" t="s">
        <v>1073</v>
      </c>
      <c r="G21" s="29" t="s">
        <v>1023</v>
      </c>
      <c r="H21" s="28" t="s">
        <v>1074</v>
      </c>
      <c r="I21" s="37"/>
      <c r="J21" s="45">
        <v>500</v>
      </c>
      <c r="K21" s="29" t="s">
        <v>1075</v>
      </c>
      <c r="L21" s="46"/>
      <c r="M21" s="47"/>
      <c r="N21" s="48"/>
      <c r="O21" s="48">
        <v>200000</v>
      </c>
      <c r="P21" s="48"/>
      <c r="Q21" s="48"/>
      <c r="R21" s="48"/>
      <c r="S21" s="48"/>
      <c r="T21" s="48"/>
      <c r="U21" s="48"/>
    </row>
    <row r="22" spans="1:21" ht="14.25">
      <c r="A22" s="26" t="s">
        <v>1018</v>
      </c>
      <c r="B22" s="26" t="s">
        <v>1019</v>
      </c>
      <c r="C22" s="27">
        <v>310</v>
      </c>
      <c r="D22" s="29" t="s">
        <v>1020</v>
      </c>
      <c r="E22" s="30" t="s">
        <v>1076</v>
      </c>
      <c r="F22" s="31" t="s">
        <v>1077</v>
      </c>
      <c r="G22" s="29" t="s">
        <v>1023</v>
      </c>
      <c r="H22" s="28" t="s">
        <v>1078</v>
      </c>
      <c r="I22" s="37"/>
      <c r="J22" s="45">
        <v>25</v>
      </c>
      <c r="K22" s="29" t="s">
        <v>1075</v>
      </c>
      <c r="L22" s="46">
        <v>2000</v>
      </c>
      <c r="M22" s="47"/>
      <c r="N22" s="48"/>
      <c r="O22" s="48">
        <v>50000</v>
      </c>
      <c r="P22" s="48"/>
      <c r="Q22" s="48"/>
      <c r="R22" s="48"/>
      <c r="S22" s="48"/>
      <c r="T22" s="48"/>
      <c r="U22" s="48"/>
    </row>
    <row r="23" spans="1:21" ht="14.25">
      <c r="A23" s="26" t="s">
        <v>1018</v>
      </c>
      <c r="B23" s="26" t="s">
        <v>1019</v>
      </c>
      <c r="C23" s="27">
        <v>310</v>
      </c>
      <c r="D23" s="29" t="s">
        <v>1020</v>
      </c>
      <c r="E23" s="27" t="s">
        <v>1079</v>
      </c>
      <c r="F23" s="29" t="s">
        <v>1080</v>
      </c>
      <c r="G23" s="29" t="s">
        <v>1023</v>
      </c>
      <c r="H23" s="28" t="s">
        <v>1081</v>
      </c>
      <c r="I23" s="37"/>
      <c r="J23" s="45">
        <v>3</v>
      </c>
      <c r="K23" s="29" t="s">
        <v>1026</v>
      </c>
      <c r="L23" s="46">
        <v>5000</v>
      </c>
      <c r="M23" s="47"/>
      <c r="N23" s="48"/>
      <c r="O23" s="48">
        <v>15000</v>
      </c>
      <c r="P23" s="48"/>
      <c r="Q23" s="48"/>
      <c r="R23" s="48"/>
      <c r="S23" s="48"/>
      <c r="T23" s="48"/>
      <c r="U23" s="48"/>
    </row>
    <row r="24" spans="1:21" ht="14.25">
      <c r="A24" s="26" t="s">
        <v>1018</v>
      </c>
      <c r="B24" s="26" t="s">
        <v>1019</v>
      </c>
      <c r="C24" s="27">
        <v>310</v>
      </c>
      <c r="D24" s="29" t="s">
        <v>1020</v>
      </c>
      <c r="E24" s="27" t="s">
        <v>1082</v>
      </c>
      <c r="F24" s="29" t="s">
        <v>1083</v>
      </c>
      <c r="G24" s="29" t="s">
        <v>1023</v>
      </c>
      <c r="H24" s="28" t="s">
        <v>1083</v>
      </c>
      <c r="I24" s="37"/>
      <c r="J24" s="45">
        <v>1</v>
      </c>
      <c r="K24" s="29" t="s">
        <v>1026</v>
      </c>
      <c r="L24" s="46">
        <v>48000</v>
      </c>
      <c r="M24" s="47"/>
      <c r="N24" s="48"/>
      <c r="O24" s="48">
        <v>48000</v>
      </c>
      <c r="P24" s="48"/>
      <c r="Q24" s="48"/>
      <c r="R24" s="48"/>
      <c r="S24" s="48"/>
      <c r="T24" s="48"/>
      <c r="U24" s="48"/>
    </row>
    <row r="25" spans="1:21" ht="14.25">
      <c r="A25" s="26" t="s">
        <v>1018</v>
      </c>
      <c r="B25" s="26" t="s">
        <v>1019</v>
      </c>
      <c r="C25" s="27">
        <v>310</v>
      </c>
      <c r="D25" s="29" t="s">
        <v>1020</v>
      </c>
      <c r="E25" s="27" t="s">
        <v>1084</v>
      </c>
      <c r="F25" s="29" t="s">
        <v>1085</v>
      </c>
      <c r="G25" s="29" t="s">
        <v>1023</v>
      </c>
      <c r="H25" s="28" t="s">
        <v>1085</v>
      </c>
      <c r="I25" s="37"/>
      <c r="J25" s="45">
        <v>3</v>
      </c>
      <c r="K25" s="29" t="s">
        <v>1026</v>
      </c>
      <c r="L25" s="46">
        <v>2000</v>
      </c>
      <c r="M25" s="47"/>
      <c r="N25" s="48"/>
      <c r="O25" s="48">
        <v>6000</v>
      </c>
      <c r="P25" s="48"/>
      <c r="Q25" s="48"/>
      <c r="R25" s="48"/>
      <c r="S25" s="48"/>
      <c r="T25" s="48"/>
      <c r="U25" s="48"/>
    </row>
    <row r="26" spans="1:21" ht="14.25">
      <c r="A26" s="26" t="s">
        <v>1018</v>
      </c>
      <c r="B26" s="26" t="s">
        <v>1019</v>
      </c>
      <c r="C26" s="27">
        <v>310</v>
      </c>
      <c r="D26" s="29" t="s">
        <v>1020</v>
      </c>
      <c r="E26" s="27" t="s">
        <v>1086</v>
      </c>
      <c r="F26" s="29" t="s">
        <v>1087</v>
      </c>
      <c r="G26" s="29" t="s">
        <v>1023</v>
      </c>
      <c r="H26" s="28" t="s">
        <v>1088</v>
      </c>
      <c r="I26" s="37"/>
      <c r="J26" s="45">
        <v>1</v>
      </c>
      <c r="K26" s="29" t="s">
        <v>1026</v>
      </c>
      <c r="L26" s="46">
        <v>4000</v>
      </c>
      <c r="M26" s="47"/>
      <c r="N26" s="48"/>
      <c r="O26" s="48">
        <v>4000</v>
      </c>
      <c r="P26" s="48"/>
      <c r="Q26" s="48"/>
      <c r="R26" s="48"/>
      <c r="S26" s="48"/>
      <c r="T26" s="48"/>
      <c r="U26" s="48"/>
    </row>
    <row r="27" spans="1:21" ht="22.5">
      <c r="A27" s="26" t="s">
        <v>1018</v>
      </c>
      <c r="B27" s="26" t="s">
        <v>1019</v>
      </c>
      <c r="C27" s="27">
        <v>310</v>
      </c>
      <c r="D27" s="29" t="s">
        <v>1020</v>
      </c>
      <c r="E27" s="30" t="s">
        <v>1089</v>
      </c>
      <c r="F27" s="31" t="s">
        <v>1090</v>
      </c>
      <c r="G27" s="29" t="s">
        <v>1023</v>
      </c>
      <c r="H27" s="28" t="s">
        <v>1091</v>
      </c>
      <c r="I27" s="37"/>
      <c r="J27" s="45">
        <v>2000</v>
      </c>
      <c r="K27" s="29" t="s">
        <v>1092</v>
      </c>
      <c r="L27" s="46"/>
      <c r="M27" s="47"/>
      <c r="N27" s="48"/>
      <c r="O27" s="48">
        <v>150000</v>
      </c>
      <c r="P27" s="48"/>
      <c r="Q27" s="48"/>
      <c r="R27" s="48"/>
      <c r="S27" s="48"/>
      <c r="T27" s="48"/>
      <c r="U27" s="48"/>
    </row>
    <row r="28" spans="1:21" ht="22.5">
      <c r="A28" s="26" t="s">
        <v>1018</v>
      </c>
      <c r="B28" s="26" t="s">
        <v>1019</v>
      </c>
      <c r="C28" s="27">
        <v>310</v>
      </c>
      <c r="D28" s="29" t="s">
        <v>1020</v>
      </c>
      <c r="E28" s="30" t="s">
        <v>1093</v>
      </c>
      <c r="F28" s="25" t="s">
        <v>1094</v>
      </c>
      <c r="G28" s="29" t="s">
        <v>1023</v>
      </c>
      <c r="H28" s="28" t="s">
        <v>1095</v>
      </c>
      <c r="I28" s="37"/>
      <c r="J28" s="45">
        <v>2000</v>
      </c>
      <c r="K28" s="29" t="s">
        <v>1092</v>
      </c>
      <c r="L28" s="46"/>
      <c r="M28" s="47"/>
      <c r="N28" s="48"/>
      <c r="O28" s="48">
        <v>150000</v>
      </c>
      <c r="P28" s="48"/>
      <c r="Q28" s="48"/>
      <c r="R28" s="48"/>
      <c r="S28" s="48"/>
      <c r="T28" s="48"/>
      <c r="U28" s="48"/>
    </row>
    <row r="29" spans="1:21" ht="14.25">
      <c r="A29" s="26" t="s">
        <v>1018</v>
      </c>
      <c r="B29" s="26" t="s">
        <v>1019</v>
      </c>
      <c r="C29" s="27">
        <v>310</v>
      </c>
      <c r="D29" s="29" t="s">
        <v>1020</v>
      </c>
      <c r="E29" s="27" t="s">
        <v>1096</v>
      </c>
      <c r="F29" s="29" t="s">
        <v>1097</v>
      </c>
      <c r="G29" s="29" t="s">
        <v>1023</v>
      </c>
      <c r="H29" s="28" t="s">
        <v>1097</v>
      </c>
      <c r="I29" s="37"/>
      <c r="J29" s="45">
        <v>1</v>
      </c>
      <c r="K29" s="29" t="s">
        <v>1026</v>
      </c>
      <c r="L29" s="46">
        <v>5000</v>
      </c>
      <c r="M29" s="47"/>
      <c r="N29" s="48"/>
      <c r="O29" s="48">
        <v>5000</v>
      </c>
      <c r="P29" s="48"/>
      <c r="Q29" s="48"/>
      <c r="R29" s="48"/>
      <c r="S29" s="48"/>
      <c r="T29" s="48"/>
      <c r="U29" s="48"/>
    </row>
    <row r="30" spans="1:21" ht="14.25">
      <c r="A30" s="26" t="s">
        <v>1018</v>
      </c>
      <c r="B30" s="26" t="s">
        <v>1019</v>
      </c>
      <c r="C30" s="27">
        <v>310</v>
      </c>
      <c r="D30" s="29" t="s">
        <v>1020</v>
      </c>
      <c r="E30" s="27" t="s">
        <v>1098</v>
      </c>
      <c r="F30" s="29" t="s">
        <v>1099</v>
      </c>
      <c r="G30" s="29" t="s">
        <v>1023</v>
      </c>
      <c r="H30" s="28" t="s">
        <v>1100</v>
      </c>
      <c r="I30" s="37"/>
      <c r="J30" s="45">
        <v>50</v>
      </c>
      <c r="K30" s="29" t="s">
        <v>1075</v>
      </c>
      <c r="L30" s="46"/>
      <c r="M30" s="47"/>
      <c r="N30" s="48"/>
      <c r="O30" s="48">
        <v>100000</v>
      </c>
      <c r="P30" s="48"/>
      <c r="Q30" s="48"/>
      <c r="R30" s="48"/>
      <c r="S30" s="48"/>
      <c r="T30" s="48"/>
      <c r="U30" s="48"/>
    </row>
    <row r="31" spans="1:21" ht="14.25">
      <c r="A31" s="26" t="s">
        <v>1018</v>
      </c>
      <c r="B31" s="26" t="s">
        <v>1019</v>
      </c>
      <c r="C31" s="27">
        <v>310</v>
      </c>
      <c r="D31" s="29" t="s">
        <v>1020</v>
      </c>
      <c r="E31" s="29" t="s">
        <v>1101</v>
      </c>
      <c r="F31" s="29" t="s">
        <v>1102</v>
      </c>
      <c r="G31" s="29" t="s">
        <v>1023</v>
      </c>
      <c r="H31" s="37" t="s">
        <v>1102</v>
      </c>
      <c r="I31" s="29"/>
      <c r="J31" s="29">
        <v>10</v>
      </c>
      <c r="K31" s="29" t="s">
        <v>1026</v>
      </c>
      <c r="L31" s="29">
        <v>3000</v>
      </c>
      <c r="M31" s="47"/>
      <c r="N31" s="48"/>
      <c r="O31" s="48">
        <v>30000</v>
      </c>
      <c r="P31" s="48"/>
      <c r="Q31" s="48"/>
      <c r="R31" s="48"/>
      <c r="S31" s="48"/>
      <c r="T31" s="48"/>
      <c r="U31" s="48"/>
    </row>
    <row r="32" spans="1:21" ht="24">
      <c r="A32" s="26" t="s">
        <v>1018</v>
      </c>
      <c r="B32" s="26" t="s">
        <v>1019</v>
      </c>
      <c r="C32" s="27">
        <v>310</v>
      </c>
      <c r="D32" s="29" t="s">
        <v>1020</v>
      </c>
      <c r="E32" s="30" t="s">
        <v>1103</v>
      </c>
      <c r="F32" s="31" t="s">
        <v>1104</v>
      </c>
      <c r="G32" s="29" t="s">
        <v>1023</v>
      </c>
      <c r="H32" s="37" t="s">
        <v>1105</v>
      </c>
      <c r="I32" s="29"/>
      <c r="J32" s="29">
        <v>1000</v>
      </c>
      <c r="K32" s="29" t="s">
        <v>1092</v>
      </c>
      <c r="L32" s="29"/>
      <c r="M32" s="47"/>
      <c r="N32" s="48"/>
      <c r="O32" s="48">
        <v>600000</v>
      </c>
      <c r="P32" s="48"/>
      <c r="Q32" s="48"/>
      <c r="R32" s="48"/>
      <c r="S32" s="48"/>
      <c r="T32" s="48"/>
      <c r="U32" s="48"/>
    </row>
    <row r="33" spans="1:21" ht="14.25">
      <c r="A33" s="26" t="s">
        <v>1018</v>
      </c>
      <c r="B33" s="26" t="s">
        <v>1019</v>
      </c>
      <c r="C33" s="27">
        <v>310</v>
      </c>
      <c r="D33" s="29" t="s">
        <v>1020</v>
      </c>
      <c r="E33" s="25" t="s">
        <v>1106</v>
      </c>
      <c r="F33" s="25" t="s">
        <v>1107</v>
      </c>
      <c r="G33" s="29" t="s">
        <v>1023</v>
      </c>
      <c r="H33" s="38" t="s">
        <v>1107</v>
      </c>
      <c r="I33" s="43"/>
      <c r="J33" s="25">
        <v>1</v>
      </c>
      <c r="K33" s="25" t="s">
        <v>1092</v>
      </c>
      <c r="L33" s="25">
        <v>100000</v>
      </c>
      <c r="M33" s="47"/>
      <c r="N33" s="48"/>
      <c r="O33" s="48">
        <v>100000</v>
      </c>
      <c r="P33" s="48"/>
      <c r="Q33" s="48"/>
      <c r="R33" s="48"/>
      <c r="S33" s="48"/>
      <c r="T33" s="48"/>
      <c r="U33" s="48"/>
    </row>
    <row r="34" spans="1:21" ht="14.25">
      <c r="A34" s="26" t="s">
        <v>1018</v>
      </c>
      <c r="B34" s="26" t="s">
        <v>1019</v>
      </c>
      <c r="C34" s="27">
        <v>310</v>
      </c>
      <c r="D34" s="29" t="s">
        <v>1020</v>
      </c>
      <c r="E34" s="30" t="s">
        <v>1108</v>
      </c>
      <c r="F34" s="31" t="s">
        <v>1109</v>
      </c>
      <c r="G34" s="29" t="s">
        <v>1023</v>
      </c>
      <c r="H34" s="39" t="s">
        <v>1109</v>
      </c>
      <c r="I34" s="43"/>
      <c r="J34" s="25">
        <v>1</v>
      </c>
      <c r="K34" s="25" t="s">
        <v>1110</v>
      </c>
      <c r="L34" s="25">
        <v>300000</v>
      </c>
      <c r="M34" s="47"/>
      <c r="N34" s="48"/>
      <c r="O34" s="48">
        <v>300000</v>
      </c>
      <c r="P34" s="48"/>
      <c r="Q34" s="48"/>
      <c r="R34" s="48"/>
      <c r="S34" s="48"/>
      <c r="T34" s="48"/>
      <c r="U34" s="48"/>
    </row>
    <row r="35" spans="1:21" ht="14.25">
      <c r="A35" s="26" t="s">
        <v>1018</v>
      </c>
      <c r="B35" s="26" t="s">
        <v>1019</v>
      </c>
      <c r="C35" s="27">
        <v>310</v>
      </c>
      <c r="D35" s="29" t="s">
        <v>1020</v>
      </c>
      <c r="E35" s="32" t="s">
        <v>1111</v>
      </c>
      <c r="F35" s="31" t="s">
        <v>1112</v>
      </c>
      <c r="G35" s="29" t="s">
        <v>1023</v>
      </c>
      <c r="H35" s="39" t="s">
        <v>1112</v>
      </c>
      <c r="I35" s="43"/>
      <c r="J35" s="25">
        <v>1</v>
      </c>
      <c r="K35" s="25" t="s">
        <v>1026</v>
      </c>
      <c r="L35" s="25">
        <v>800000</v>
      </c>
      <c r="M35" s="47"/>
      <c r="N35" s="48"/>
      <c r="O35" s="48">
        <v>800000</v>
      </c>
      <c r="P35" s="48"/>
      <c r="Q35" s="48"/>
      <c r="R35" s="48"/>
      <c r="S35" s="48"/>
      <c r="T35" s="48"/>
      <c r="U35" s="48"/>
    </row>
    <row r="36" spans="1:21" ht="14.25">
      <c r="A36" s="26" t="s">
        <v>1018</v>
      </c>
      <c r="B36" s="26" t="s">
        <v>1019</v>
      </c>
      <c r="C36" s="27">
        <v>310</v>
      </c>
      <c r="D36" s="29" t="s">
        <v>1020</v>
      </c>
      <c r="E36" s="25" t="s">
        <v>1113</v>
      </c>
      <c r="F36" s="25" t="s">
        <v>1114</v>
      </c>
      <c r="G36" s="29" t="s">
        <v>1023</v>
      </c>
      <c r="H36" s="38" t="s">
        <v>1115</v>
      </c>
      <c r="I36" s="43"/>
      <c r="J36" s="25">
        <v>1</v>
      </c>
      <c r="K36" s="25" t="s">
        <v>1092</v>
      </c>
      <c r="L36" s="25">
        <v>450000</v>
      </c>
      <c r="M36" s="47"/>
      <c r="N36" s="48"/>
      <c r="O36" s="48">
        <v>450000</v>
      </c>
      <c r="P36" s="48"/>
      <c r="Q36" s="48"/>
      <c r="R36" s="48"/>
      <c r="S36" s="48"/>
      <c r="T36" s="48"/>
      <c r="U36" s="48"/>
    </row>
    <row r="37" spans="1:21" ht="14.25">
      <c r="A37" s="26" t="s">
        <v>1018</v>
      </c>
      <c r="B37" s="26" t="s">
        <v>1019</v>
      </c>
      <c r="C37" s="27">
        <v>310</v>
      </c>
      <c r="D37" s="29" t="s">
        <v>1020</v>
      </c>
      <c r="E37" s="25" t="s">
        <v>1116</v>
      </c>
      <c r="F37" s="25" t="s">
        <v>1117</v>
      </c>
      <c r="G37" s="29" t="s">
        <v>1023</v>
      </c>
      <c r="H37" s="38" t="s">
        <v>1117</v>
      </c>
      <c r="I37" s="43"/>
      <c r="J37" s="25">
        <v>1</v>
      </c>
      <c r="K37" s="25" t="s">
        <v>1110</v>
      </c>
      <c r="L37" s="25">
        <v>120000</v>
      </c>
      <c r="M37" s="47"/>
      <c r="N37" s="48"/>
      <c r="O37" s="48">
        <v>120000</v>
      </c>
      <c r="P37" s="48"/>
      <c r="Q37" s="48"/>
      <c r="R37" s="48"/>
      <c r="S37" s="48"/>
      <c r="T37" s="48"/>
      <c r="U37" s="48"/>
    </row>
    <row r="38" spans="1:21" ht="39" customHeight="1">
      <c r="A38" s="26" t="s">
        <v>1018</v>
      </c>
      <c r="B38" s="26" t="s">
        <v>1019</v>
      </c>
      <c r="C38" s="27">
        <v>310</v>
      </c>
      <c r="D38" s="29" t="s">
        <v>1020</v>
      </c>
      <c r="E38" s="25" t="s">
        <v>1118</v>
      </c>
      <c r="F38" s="25" t="s">
        <v>1119</v>
      </c>
      <c r="G38" s="29" t="s">
        <v>1023</v>
      </c>
      <c r="H38" s="25" t="s">
        <v>1120</v>
      </c>
      <c r="I38" s="49"/>
      <c r="J38" s="25">
        <v>2</v>
      </c>
      <c r="K38" s="25" t="s">
        <v>1092</v>
      </c>
      <c r="L38" s="25">
        <v>50000</v>
      </c>
      <c r="M38" s="47"/>
      <c r="N38" s="48"/>
      <c r="O38" s="48">
        <v>100000</v>
      </c>
      <c r="P38" s="48"/>
      <c r="Q38" s="48"/>
      <c r="R38" s="48"/>
      <c r="S38" s="48"/>
      <c r="T38" s="48"/>
      <c r="U38" s="48"/>
    </row>
    <row r="39" spans="1:21" ht="14.25">
      <c r="A39" s="26" t="s">
        <v>1018</v>
      </c>
      <c r="B39" s="26" t="s">
        <v>1019</v>
      </c>
      <c r="C39" s="27">
        <v>310</v>
      </c>
      <c r="D39" s="29" t="s">
        <v>1020</v>
      </c>
      <c r="E39" s="25" t="s">
        <v>1121</v>
      </c>
      <c r="F39" s="25" t="s">
        <v>1122</v>
      </c>
      <c r="G39" s="29" t="s">
        <v>1023</v>
      </c>
      <c r="H39" s="25" t="s">
        <v>1123</v>
      </c>
      <c r="I39" s="49"/>
      <c r="J39" s="25">
        <v>1000</v>
      </c>
      <c r="K39" s="25" t="s">
        <v>1092</v>
      </c>
      <c r="L39" s="25"/>
      <c r="M39" s="47"/>
      <c r="N39" s="48"/>
      <c r="O39" s="48">
        <v>300000</v>
      </c>
      <c r="P39" s="48"/>
      <c r="Q39" s="48"/>
      <c r="R39" s="48"/>
      <c r="S39" s="48"/>
      <c r="T39" s="48"/>
      <c r="U39" s="48"/>
    </row>
    <row r="40" spans="1:21" ht="14.25">
      <c r="A40" s="26" t="s">
        <v>1018</v>
      </c>
      <c r="B40" s="26" t="s">
        <v>1019</v>
      </c>
      <c r="C40" s="40">
        <v>310</v>
      </c>
      <c r="D40" s="41" t="s">
        <v>1020</v>
      </c>
      <c r="E40" s="42" t="s">
        <v>1124</v>
      </c>
      <c r="F40" s="42" t="s">
        <v>1125</v>
      </c>
      <c r="G40" s="41" t="s">
        <v>1023</v>
      </c>
      <c r="H40" s="42" t="s">
        <v>1126</v>
      </c>
      <c r="I40" s="50"/>
      <c r="J40" s="42">
        <v>30</v>
      </c>
      <c r="K40" s="42" t="s">
        <v>1037</v>
      </c>
      <c r="L40" s="42">
        <v>300</v>
      </c>
      <c r="M40" s="51"/>
      <c r="N40" s="52"/>
      <c r="O40" s="52">
        <v>6000</v>
      </c>
      <c r="P40" s="52"/>
      <c r="Q40" s="52"/>
      <c r="R40" s="52"/>
      <c r="S40" s="52"/>
      <c r="T40" s="52"/>
      <c r="U40" s="52"/>
    </row>
    <row r="41" spans="1:21" ht="14.25">
      <c r="A41" s="26" t="s">
        <v>1018</v>
      </c>
      <c r="B41" s="26" t="s">
        <v>1019</v>
      </c>
      <c r="C41" s="29">
        <v>302</v>
      </c>
      <c r="D41" s="29" t="s">
        <v>1020</v>
      </c>
      <c r="E41" s="31" t="s">
        <v>1127</v>
      </c>
      <c r="F41" s="31" t="s">
        <v>1128</v>
      </c>
      <c r="G41" s="25" t="s">
        <v>1129</v>
      </c>
      <c r="H41" s="25" t="s">
        <v>1130</v>
      </c>
      <c r="I41" s="53"/>
      <c r="J41" s="25">
        <v>1</v>
      </c>
      <c r="K41" s="25" t="s">
        <v>1131</v>
      </c>
      <c r="L41" s="25">
        <v>500000</v>
      </c>
      <c r="M41" s="25"/>
      <c r="N41" s="25"/>
      <c r="O41" s="25">
        <v>500000</v>
      </c>
      <c r="P41" s="25"/>
      <c r="Q41" s="25"/>
      <c r="R41" s="25"/>
      <c r="S41" s="25"/>
      <c r="T41" s="25"/>
      <c r="U41" s="25"/>
    </row>
    <row r="42" spans="1:21" ht="36">
      <c r="A42" s="26" t="s">
        <v>1018</v>
      </c>
      <c r="B42" s="26" t="s">
        <v>1019</v>
      </c>
      <c r="C42" s="25">
        <v>302</v>
      </c>
      <c r="D42" s="29" t="s">
        <v>1020</v>
      </c>
      <c r="E42" s="25" t="s">
        <v>1132</v>
      </c>
      <c r="F42" s="25" t="s">
        <v>1133</v>
      </c>
      <c r="G42" s="25" t="s">
        <v>1129</v>
      </c>
      <c r="H42" s="30" t="s">
        <v>1134</v>
      </c>
      <c r="I42" s="25"/>
      <c r="J42" s="25">
        <v>1</v>
      </c>
      <c r="K42" s="25" t="s">
        <v>1131</v>
      </c>
      <c r="L42" s="25">
        <v>5000000</v>
      </c>
      <c r="M42" s="25"/>
      <c r="N42" s="25"/>
      <c r="O42" s="25">
        <v>5000000</v>
      </c>
      <c r="P42" s="25"/>
      <c r="Q42" s="25"/>
      <c r="R42" s="25"/>
      <c r="S42" s="25"/>
      <c r="T42" s="25"/>
      <c r="U42" s="25"/>
    </row>
    <row r="43" spans="1:21" ht="14.25">
      <c r="A43" s="26" t="s">
        <v>1018</v>
      </c>
      <c r="B43" s="26" t="s">
        <v>1019</v>
      </c>
      <c r="C43" s="29">
        <v>302</v>
      </c>
      <c r="D43" s="29" t="s">
        <v>1020</v>
      </c>
      <c r="E43" s="25" t="s">
        <v>1135</v>
      </c>
      <c r="F43" s="25" t="s">
        <v>1136</v>
      </c>
      <c r="G43" s="25" t="s">
        <v>1129</v>
      </c>
      <c r="H43" s="25" t="s">
        <v>1137</v>
      </c>
      <c r="I43" s="25"/>
      <c r="J43" s="25">
        <v>1</v>
      </c>
      <c r="K43" s="25" t="s">
        <v>1131</v>
      </c>
      <c r="L43" s="25">
        <v>400000</v>
      </c>
      <c r="M43" s="25"/>
      <c r="N43" s="25"/>
      <c r="O43" s="25">
        <v>400000</v>
      </c>
      <c r="P43" s="49"/>
      <c r="Q43" s="49"/>
      <c r="R43" s="49"/>
      <c r="S43" s="49"/>
      <c r="T43" s="49"/>
      <c r="U43" s="49"/>
    </row>
    <row r="44" spans="1:21" ht="14.25">
      <c r="A44" s="26" t="s">
        <v>1018</v>
      </c>
      <c r="B44" s="26" t="s">
        <v>1019</v>
      </c>
      <c r="C44" s="25">
        <v>302</v>
      </c>
      <c r="D44" s="29" t="s">
        <v>1020</v>
      </c>
      <c r="E44" s="25" t="s">
        <v>1138</v>
      </c>
      <c r="F44" s="25" t="s">
        <v>1139</v>
      </c>
      <c r="G44" s="25" t="s">
        <v>1129</v>
      </c>
      <c r="H44" s="25" t="s">
        <v>1140</v>
      </c>
      <c r="I44" s="25"/>
      <c r="J44" s="25">
        <v>1</v>
      </c>
      <c r="K44" s="25" t="s">
        <v>1131</v>
      </c>
      <c r="L44" s="25">
        <v>500000</v>
      </c>
      <c r="M44" s="25"/>
      <c r="N44" s="25"/>
      <c r="O44" s="25">
        <v>500000</v>
      </c>
      <c r="P44" s="49"/>
      <c r="Q44" s="49"/>
      <c r="R44" s="49"/>
      <c r="S44" s="49"/>
      <c r="T44" s="49"/>
      <c r="U44" s="55"/>
    </row>
    <row r="45" spans="1:20" ht="17.25" customHeight="1">
      <c r="A45" s="43" t="s">
        <v>334</v>
      </c>
      <c r="B45" s="43"/>
      <c r="C45" s="43"/>
      <c r="D45" s="43"/>
      <c r="E45" s="43"/>
      <c r="F45" s="43"/>
      <c r="G45" s="43"/>
      <c r="H45" s="43"/>
      <c r="I45" s="43"/>
      <c r="J45" s="43"/>
      <c r="K45" s="43"/>
      <c r="L45" s="43"/>
      <c r="M45" s="43"/>
      <c r="N45" s="43"/>
      <c r="O45" s="54">
        <f>SUM(O5:O44)</f>
        <v>10650500</v>
      </c>
      <c r="P45" s="49"/>
      <c r="Q45" s="49"/>
      <c r="R45" s="49"/>
      <c r="S45" s="49"/>
      <c r="T45" s="49"/>
    </row>
  </sheetData>
  <sheetProtection/>
  <mergeCells count="2">
    <mergeCell ref="A2:T2"/>
    <mergeCell ref="A45:N45"/>
  </mergeCells>
  <printOptions horizontalCentered="1"/>
  <pageMargins left="0" right="0" top="0.55" bottom="0.55" header="0.31" footer="0.31"/>
  <pageSetup fitToHeight="0" fitToWidth="1" horizontalDpi="600" verticalDpi="600" orientation="landscape" paperSize="9" scale="79"/>
  <headerFooter>
    <oddFooter>&amp;C36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C28"/>
  <sheetViews>
    <sheetView workbookViewId="0" topLeftCell="C1">
      <selection activeCell="N6" sqref="N6:N7"/>
    </sheetView>
  </sheetViews>
  <sheetFormatPr defaultColWidth="8.75390625" defaultRowHeight="14.25"/>
  <cols>
    <col min="1" max="1" width="10.875" style="1" customWidth="1"/>
    <col min="2" max="3" width="5.625" style="1" customWidth="1"/>
    <col min="4" max="4" width="8.125" style="1" customWidth="1"/>
    <col min="5" max="7" width="5.625" style="1" customWidth="1"/>
    <col min="8" max="8" width="8.75390625" style="1" customWidth="1"/>
    <col min="9" max="13" width="5.625" style="1" customWidth="1"/>
    <col min="14" max="14" width="7.00390625" style="1" customWidth="1"/>
    <col min="15" max="15" width="8.00390625" style="1" customWidth="1"/>
    <col min="16" max="18" width="5.625" style="1" customWidth="1"/>
    <col min="19" max="19" width="6.125" style="1" customWidth="1"/>
    <col min="20" max="20" width="7.00390625" style="1" customWidth="1"/>
    <col min="21" max="21" width="7.75390625" style="1" customWidth="1"/>
    <col min="22" max="27" width="5.625" style="1" customWidth="1"/>
    <col min="28" max="28" width="7.625" style="1" customWidth="1"/>
    <col min="29" max="29" width="7.00390625" style="1" customWidth="1"/>
    <col min="30" max="32" width="9.00390625" style="1" bestFit="1" customWidth="1"/>
    <col min="33" max="16384" width="8.75390625" style="1" customWidth="1"/>
  </cols>
  <sheetData>
    <row r="1" ht="14.25">
      <c r="A1" t="s">
        <v>1141</v>
      </c>
    </row>
    <row r="2" spans="1:29" ht="14.2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34.5" customHeight="1">
      <c r="A3" s="3" t="s">
        <v>1142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32.25" customHeight="1">
      <c r="A4" s="4" t="s">
        <v>1143</v>
      </c>
      <c r="B4" s="4"/>
      <c r="C4" s="4"/>
      <c r="D4" s="5"/>
      <c r="E4" s="6"/>
      <c r="F4" s="6"/>
      <c r="G4" s="6"/>
      <c r="H4" s="6"/>
      <c r="I4" s="6"/>
      <c r="J4" s="6"/>
      <c r="K4" s="6"/>
      <c r="L4" s="6"/>
      <c r="M4" s="6"/>
      <c r="N4" s="6"/>
      <c r="O4" s="6"/>
      <c r="P4" s="6"/>
      <c r="Q4" s="6"/>
      <c r="R4" s="6"/>
      <c r="S4" s="6"/>
      <c r="T4" s="6"/>
      <c r="U4" s="6"/>
      <c r="V4" s="6"/>
      <c r="W4" s="6"/>
      <c r="X4" s="6"/>
      <c r="Y4" s="6"/>
      <c r="Z4" s="6"/>
      <c r="AA4" s="6"/>
      <c r="AB4" s="6"/>
      <c r="AC4" s="18" t="s">
        <v>3</v>
      </c>
    </row>
    <row r="5" spans="1:29" ht="28.5" customHeight="1">
      <c r="A5" s="7" t="s">
        <v>1144</v>
      </c>
      <c r="B5" s="7" t="s">
        <v>1145</v>
      </c>
      <c r="C5" s="7"/>
      <c r="D5" s="7"/>
      <c r="E5" s="7"/>
      <c r="F5" s="7" t="s">
        <v>1146</v>
      </c>
      <c r="G5" s="7"/>
      <c r="H5" s="7"/>
      <c r="I5" s="7"/>
      <c r="J5" s="7"/>
      <c r="K5" s="7"/>
      <c r="L5" s="7"/>
      <c r="M5" s="7" t="s">
        <v>1147</v>
      </c>
      <c r="N5" s="7"/>
      <c r="O5" s="7"/>
      <c r="P5" s="7"/>
      <c r="Q5" s="7" t="s">
        <v>1148</v>
      </c>
      <c r="R5" s="7"/>
      <c r="S5" s="7"/>
      <c r="T5" s="7"/>
      <c r="U5" s="7"/>
      <c r="V5" s="14" t="s">
        <v>478</v>
      </c>
      <c r="W5" s="15"/>
      <c r="X5" s="14" t="s">
        <v>479</v>
      </c>
      <c r="Y5" s="15"/>
      <c r="Z5" s="14" t="s">
        <v>1149</v>
      </c>
      <c r="AA5" s="19"/>
      <c r="AB5" s="15"/>
      <c r="AC5" s="7" t="s">
        <v>1150</v>
      </c>
    </row>
    <row r="6" spans="1:29" ht="14.25" customHeight="1">
      <c r="A6" s="7"/>
      <c r="B6" s="7" t="s">
        <v>5</v>
      </c>
      <c r="C6" s="7" t="s">
        <v>7</v>
      </c>
      <c r="D6" s="7" t="s">
        <v>1151</v>
      </c>
      <c r="E6" s="7" t="s">
        <v>1152</v>
      </c>
      <c r="F6" s="7" t="s">
        <v>5</v>
      </c>
      <c r="G6" s="7" t="s">
        <v>7</v>
      </c>
      <c r="H6" s="8" t="s">
        <v>1151</v>
      </c>
      <c r="I6" s="7" t="s">
        <v>49</v>
      </c>
      <c r="J6" s="7"/>
      <c r="K6" s="7" t="s">
        <v>1153</v>
      </c>
      <c r="L6" s="7" t="s">
        <v>1154</v>
      </c>
      <c r="M6" s="7" t="s">
        <v>5</v>
      </c>
      <c r="N6" s="7" t="s">
        <v>7</v>
      </c>
      <c r="O6" s="7" t="s">
        <v>1151</v>
      </c>
      <c r="P6" s="7" t="s">
        <v>1152</v>
      </c>
      <c r="Q6" s="7" t="s">
        <v>5</v>
      </c>
      <c r="R6" s="7" t="s">
        <v>7</v>
      </c>
      <c r="S6" s="7" t="s">
        <v>1151</v>
      </c>
      <c r="T6" s="7" t="s">
        <v>1152</v>
      </c>
      <c r="U6" s="7" t="s">
        <v>1155</v>
      </c>
      <c r="V6" s="7" t="s">
        <v>7</v>
      </c>
      <c r="W6" s="7" t="s">
        <v>1152</v>
      </c>
      <c r="X6" s="7" t="s">
        <v>7</v>
      </c>
      <c r="Y6" s="7" t="s">
        <v>1152</v>
      </c>
      <c r="Z6" s="7" t="s">
        <v>7</v>
      </c>
      <c r="AA6" s="7" t="s">
        <v>1152</v>
      </c>
      <c r="AB6" s="7" t="s">
        <v>1156</v>
      </c>
      <c r="AC6" s="7"/>
    </row>
    <row r="7" spans="1:29" ht="171" customHeight="1">
      <c r="A7" s="7"/>
      <c r="B7" s="7"/>
      <c r="C7" s="7"/>
      <c r="D7" s="7"/>
      <c r="E7" s="7"/>
      <c r="F7" s="7"/>
      <c r="G7" s="7"/>
      <c r="H7" s="9"/>
      <c r="I7" s="7" t="s">
        <v>1157</v>
      </c>
      <c r="J7" s="7" t="s">
        <v>1158</v>
      </c>
      <c r="K7" s="7"/>
      <c r="L7" s="7"/>
      <c r="M7" s="7"/>
      <c r="N7" s="7"/>
      <c r="O7" s="7"/>
      <c r="P7" s="7"/>
      <c r="Q7" s="7"/>
      <c r="R7" s="7"/>
      <c r="S7" s="7"/>
      <c r="T7" s="7"/>
      <c r="U7" s="7"/>
      <c r="V7" s="7"/>
      <c r="W7" s="7"/>
      <c r="X7" s="7"/>
      <c r="Y7" s="7"/>
      <c r="Z7" s="7"/>
      <c r="AA7" s="7"/>
      <c r="AB7" s="7"/>
      <c r="AC7" s="7"/>
    </row>
    <row r="8" spans="1:29" ht="111" customHeight="1">
      <c r="A8" s="10" t="s">
        <v>1159</v>
      </c>
      <c r="B8" s="11">
        <v>24.27</v>
      </c>
      <c r="C8" s="11">
        <v>23.75</v>
      </c>
      <c r="D8" s="12">
        <f>C8/B8</f>
        <v>0.9785743716522456</v>
      </c>
      <c r="E8" s="11">
        <v>18.17</v>
      </c>
      <c r="F8" s="11">
        <v>49</v>
      </c>
      <c r="G8" s="11">
        <v>19.68</v>
      </c>
      <c r="H8" s="12">
        <f>G8/F8</f>
        <v>0.4016326530612245</v>
      </c>
      <c r="I8" s="11">
        <v>13.25</v>
      </c>
      <c r="J8" s="11">
        <v>0</v>
      </c>
      <c r="K8" s="11">
        <v>5</v>
      </c>
      <c r="L8" s="11">
        <v>5</v>
      </c>
      <c r="M8" s="11">
        <v>0</v>
      </c>
      <c r="N8" s="11">
        <v>0</v>
      </c>
      <c r="O8" s="12">
        <v>1</v>
      </c>
      <c r="P8" s="11">
        <v>0</v>
      </c>
      <c r="Q8" s="11">
        <f>B8+F8+M8</f>
        <v>73.27</v>
      </c>
      <c r="R8" s="11">
        <f>C8+G8+N8</f>
        <v>43.43</v>
      </c>
      <c r="S8" s="12">
        <f>R8/Q8</f>
        <v>0.5927391838405897</v>
      </c>
      <c r="T8" s="16">
        <f>E8+I8+P8</f>
        <v>31.42</v>
      </c>
      <c r="U8" s="17">
        <f>T8-Q8</f>
        <v>-41.849999999999994</v>
      </c>
      <c r="V8" s="11">
        <v>11.58</v>
      </c>
      <c r="W8" s="11">
        <v>13.8</v>
      </c>
      <c r="X8" s="11">
        <v>15.84</v>
      </c>
      <c r="Y8" s="11">
        <v>17</v>
      </c>
      <c r="Z8" s="11">
        <f>R8+V8+X8</f>
        <v>70.85</v>
      </c>
      <c r="AA8" s="11">
        <f>T8+W8+Y8</f>
        <v>62.22</v>
      </c>
      <c r="AB8" s="11">
        <f>AA8-Z8</f>
        <v>-8.629999999999995</v>
      </c>
      <c r="AC8" s="20"/>
    </row>
    <row r="9" spans="1:29" ht="14.25">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6" ht="14.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9"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4.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4:20" ht="14.25">
      <c r="D16" s="13"/>
      <c r="H16" s="13"/>
      <c r="O16" s="13"/>
      <c r="S16" s="13"/>
      <c r="T16" s="13"/>
    </row>
    <row r="17" spans="4:20" ht="14.25">
      <c r="D17" s="13"/>
      <c r="H17" s="13"/>
      <c r="O17" s="13"/>
      <c r="S17" s="13"/>
      <c r="T17" s="13"/>
    </row>
    <row r="18" spans="4:20" ht="14.25">
      <c r="D18" s="13"/>
      <c r="H18" s="13"/>
      <c r="O18" s="13"/>
      <c r="S18" s="13"/>
      <c r="T18" s="13"/>
    </row>
    <row r="19" spans="4:20" ht="14.25">
      <c r="D19" s="13"/>
      <c r="H19" s="13"/>
      <c r="O19" s="13"/>
      <c r="S19" s="13"/>
      <c r="T19" s="13"/>
    </row>
    <row r="20" spans="4:20" ht="14.25">
      <c r="D20" s="13"/>
      <c r="H20" s="13"/>
      <c r="O20" s="13"/>
      <c r="S20" s="13"/>
      <c r="T20" s="13"/>
    </row>
    <row r="21" spans="4:20" ht="14.25">
      <c r="D21" s="13"/>
      <c r="H21" s="13"/>
      <c r="O21" s="13"/>
      <c r="S21" s="13"/>
      <c r="T21" s="13"/>
    </row>
    <row r="22" spans="4:20" ht="14.25">
      <c r="D22" s="13"/>
      <c r="H22" s="13"/>
      <c r="O22" s="13"/>
      <c r="S22" s="13"/>
      <c r="T22" s="13"/>
    </row>
    <row r="23" spans="4:20" ht="14.25">
      <c r="D23" s="13"/>
      <c r="H23" s="13"/>
      <c r="O23" s="13"/>
      <c r="S23" s="13"/>
      <c r="T23" s="13"/>
    </row>
    <row r="24" spans="4:20" ht="14.25">
      <c r="D24" s="13"/>
      <c r="H24" s="13"/>
      <c r="O24" s="13"/>
      <c r="S24" s="13"/>
      <c r="T24" s="13"/>
    </row>
    <row r="25" spans="4:20" ht="14.25">
      <c r="D25" s="13"/>
      <c r="H25" s="13"/>
      <c r="O25" s="13"/>
      <c r="S25" s="13"/>
      <c r="T25" s="13"/>
    </row>
    <row r="26" spans="4:20" ht="14.25">
      <c r="D26" s="13"/>
      <c r="H26" s="13"/>
      <c r="O26" s="13"/>
      <c r="S26" s="13"/>
      <c r="T26" s="13"/>
    </row>
    <row r="27" spans="4:20" ht="14.25">
      <c r="D27" s="13"/>
      <c r="H27" s="13"/>
      <c r="O27" s="13"/>
      <c r="S27" s="13"/>
      <c r="T27" s="13"/>
    </row>
    <row r="28" spans="4:8" ht="14.25">
      <c r="D28" s="13"/>
      <c r="H28" s="13"/>
    </row>
  </sheetData>
  <sheetProtection/>
  <mergeCells count="37">
    <mergeCell ref="A3:AC3"/>
    <mergeCell ref="A4:C4"/>
    <mergeCell ref="B5:E5"/>
    <mergeCell ref="F5:L5"/>
    <mergeCell ref="M5:P5"/>
    <mergeCell ref="Q5:U5"/>
    <mergeCell ref="V5:W5"/>
    <mergeCell ref="X5:Y5"/>
    <mergeCell ref="Z5:AB5"/>
    <mergeCell ref="I6:J6"/>
    <mergeCell ref="A5:A7"/>
    <mergeCell ref="B6:B7"/>
    <mergeCell ref="C6:C7"/>
    <mergeCell ref="D6:D7"/>
    <mergeCell ref="E6:E7"/>
    <mergeCell ref="F6:F7"/>
    <mergeCell ref="G6:G7"/>
    <mergeCell ref="H6:H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5:AC7"/>
  </mergeCells>
  <printOptions horizontalCentered="1"/>
  <pageMargins left="0" right="0" top="0.55" bottom="0.55" header="0.39" footer="0.31"/>
  <pageSetup fitToHeight="1" fitToWidth="1" horizontalDpi="600" verticalDpi="600" orientation="landscape" paperSize="9" scale="73"/>
  <headerFooter>
    <oddFooter>&amp;C37</oddFooter>
  </headerFooter>
</worksheet>
</file>

<file path=xl/worksheets/sheet2.xml><?xml version="1.0" encoding="utf-8"?>
<worksheet xmlns="http://schemas.openxmlformats.org/spreadsheetml/2006/main" xmlns:r="http://schemas.openxmlformats.org/officeDocument/2006/relationships">
  <dimension ref="A1:E184"/>
  <sheetViews>
    <sheetView workbookViewId="0" topLeftCell="A4">
      <selection activeCell="B19" sqref="B19"/>
    </sheetView>
  </sheetViews>
  <sheetFormatPr defaultColWidth="8.75390625" defaultRowHeight="14.25"/>
  <cols>
    <col min="1" max="1" width="37.50390625" style="22" customWidth="1"/>
    <col min="2" max="2" width="13.375" style="328" customWidth="1"/>
    <col min="3" max="3" width="13.75390625" style="329" customWidth="1"/>
    <col min="4" max="4" width="14.875" style="329" customWidth="1"/>
    <col min="5" max="5" width="23.375" style="328" customWidth="1"/>
    <col min="6" max="32" width="9.00390625" style="22" bestFit="1" customWidth="1"/>
    <col min="33" max="16384" width="8.75390625" style="22" customWidth="1"/>
  </cols>
  <sheetData>
    <row r="1" ht="14.25">
      <c r="A1" s="22" t="s">
        <v>44</v>
      </c>
    </row>
    <row r="2" spans="1:5" ht="22.5">
      <c r="A2" s="330" t="s">
        <v>45</v>
      </c>
      <c r="B2" s="330"/>
      <c r="C2" s="330"/>
      <c r="D2" s="330"/>
      <c r="E2" s="330"/>
    </row>
    <row r="3" spans="1:4" ht="14.25">
      <c r="A3" s="331" t="s">
        <v>46</v>
      </c>
      <c r="B3" s="332"/>
      <c r="C3" s="333"/>
      <c r="D3" s="334" t="s">
        <v>47</v>
      </c>
    </row>
    <row r="4" spans="1:5" ht="14.25">
      <c r="A4" s="335" t="s">
        <v>48</v>
      </c>
      <c r="B4" s="336" t="s">
        <v>5</v>
      </c>
      <c r="C4" s="337" t="s">
        <v>49</v>
      </c>
      <c r="D4" s="338" t="s">
        <v>50</v>
      </c>
      <c r="E4" s="25" t="s">
        <v>51</v>
      </c>
    </row>
    <row r="5" spans="1:5" ht="15" customHeight="1">
      <c r="A5" s="339" t="s">
        <v>11</v>
      </c>
      <c r="B5" s="340">
        <v>2810.53</v>
      </c>
      <c r="C5" s="341">
        <v>2698.01</v>
      </c>
      <c r="D5" s="342">
        <f>C5-B5</f>
        <v>-112.51999999999998</v>
      </c>
      <c r="E5" s="343"/>
    </row>
    <row r="6" spans="1:5" ht="14.25">
      <c r="A6" s="344" t="s">
        <v>13</v>
      </c>
      <c r="B6" s="345">
        <f>SUM(B7:B9)</f>
        <v>104</v>
      </c>
      <c r="C6" s="341">
        <f>SUM(C7:C9)</f>
        <v>104</v>
      </c>
      <c r="D6" s="345">
        <f>SUM(D7:D9)</f>
        <v>0</v>
      </c>
      <c r="E6" s="343"/>
    </row>
    <row r="7" spans="1:5" ht="14.25">
      <c r="A7" s="346" t="s">
        <v>52</v>
      </c>
      <c r="B7" s="347">
        <v>45</v>
      </c>
      <c r="C7" s="348">
        <v>45</v>
      </c>
      <c r="D7" s="342">
        <f aca="true" t="shared" si="0" ref="D7:D75">C7-B7</f>
        <v>0</v>
      </c>
      <c r="E7" s="343"/>
    </row>
    <row r="8" spans="1:5" ht="14.25">
      <c r="A8" s="346" t="s">
        <v>53</v>
      </c>
      <c r="B8" s="347">
        <v>43</v>
      </c>
      <c r="C8" s="348">
        <v>43</v>
      </c>
      <c r="D8" s="342">
        <f t="shared" si="0"/>
        <v>0</v>
      </c>
      <c r="E8" s="343"/>
    </row>
    <row r="9" spans="1:5" ht="14.25">
      <c r="A9" s="346" t="s">
        <v>54</v>
      </c>
      <c r="B9" s="347">
        <v>16</v>
      </c>
      <c r="C9" s="348">
        <v>16</v>
      </c>
      <c r="D9" s="342">
        <f t="shared" si="0"/>
        <v>0</v>
      </c>
      <c r="E9" s="343"/>
    </row>
    <row r="10" spans="1:5" ht="14.25">
      <c r="A10" s="344" t="s">
        <v>15</v>
      </c>
      <c r="B10" s="347">
        <v>2000</v>
      </c>
      <c r="C10" s="348">
        <v>2000</v>
      </c>
      <c r="D10" s="342">
        <f t="shared" si="0"/>
        <v>0</v>
      </c>
      <c r="E10" s="343"/>
    </row>
    <row r="11" spans="1:5" ht="14.25">
      <c r="A11" s="344" t="s">
        <v>17</v>
      </c>
      <c r="B11" s="345">
        <f>B12+B13+B14+B15</f>
        <v>14870.84</v>
      </c>
      <c r="C11" s="341">
        <f>C12+C13+C14+C15</f>
        <v>28957.52</v>
      </c>
      <c r="D11" s="342">
        <f t="shared" si="0"/>
        <v>14086.68</v>
      </c>
      <c r="E11" s="343"/>
    </row>
    <row r="12" spans="1:5" ht="14.25">
      <c r="A12" s="346" t="s">
        <v>55</v>
      </c>
      <c r="B12" s="349">
        <v>14296.46</v>
      </c>
      <c r="C12" s="348">
        <f>'拟出让用地'!H20</f>
        <v>28546.5</v>
      </c>
      <c r="D12" s="342">
        <f t="shared" si="0"/>
        <v>14250.04</v>
      </c>
      <c r="E12" s="343"/>
    </row>
    <row r="13" spans="1:5" ht="14.25">
      <c r="A13" s="346" t="s">
        <v>56</v>
      </c>
      <c r="B13" s="347">
        <v>86.25</v>
      </c>
      <c r="C13" s="348">
        <v>122.5</v>
      </c>
      <c r="D13" s="342">
        <f t="shared" si="0"/>
        <v>36.25</v>
      </c>
      <c r="E13" s="343"/>
    </row>
    <row r="14" spans="1:5" ht="24">
      <c r="A14" s="346" t="s">
        <v>57</v>
      </c>
      <c r="B14" s="347">
        <v>47.6</v>
      </c>
      <c r="C14" s="348">
        <v>128.52</v>
      </c>
      <c r="D14" s="342">
        <f t="shared" si="0"/>
        <v>80.92000000000002</v>
      </c>
      <c r="E14" s="343"/>
    </row>
    <row r="15" spans="1:5" ht="14.25">
      <c r="A15" s="346" t="s">
        <v>58</v>
      </c>
      <c r="B15" s="347">
        <f>SUM(B16:B18)</f>
        <v>440.53</v>
      </c>
      <c r="C15" s="348">
        <v>160</v>
      </c>
      <c r="D15" s="342">
        <f t="shared" si="0"/>
        <v>-280.53</v>
      </c>
      <c r="E15" s="343"/>
    </row>
    <row r="16" spans="1:5" ht="14.25">
      <c r="A16" s="346" t="s">
        <v>59</v>
      </c>
      <c r="B16" s="347">
        <v>180</v>
      </c>
      <c r="C16" s="348">
        <v>160</v>
      </c>
      <c r="D16" s="342">
        <f t="shared" si="0"/>
        <v>-20</v>
      </c>
      <c r="E16" s="343"/>
    </row>
    <row r="17" spans="1:5" ht="14.25">
      <c r="A17" s="346" t="s">
        <v>60</v>
      </c>
      <c r="B17" s="347">
        <v>12.6</v>
      </c>
      <c r="C17" s="348"/>
      <c r="D17" s="342">
        <f t="shared" si="0"/>
        <v>-12.6</v>
      </c>
      <c r="E17" s="343" t="s">
        <v>61</v>
      </c>
    </row>
    <row r="18" spans="1:5" ht="14.25">
      <c r="A18" s="346" t="s">
        <v>62</v>
      </c>
      <c r="B18" s="347">
        <v>247.93</v>
      </c>
      <c r="C18" s="348"/>
      <c r="D18" s="342">
        <f t="shared" si="0"/>
        <v>-247.93</v>
      </c>
      <c r="E18" s="343"/>
    </row>
    <row r="19" spans="1:5" ht="14.25">
      <c r="A19" s="344" t="s">
        <v>63</v>
      </c>
      <c r="B19" s="345">
        <f>B20+B44</f>
        <v>3514.4</v>
      </c>
      <c r="C19" s="341">
        <f>C20+C44</f>
        <v>2262</v>
      </c>
      <c r="D19" s="342">
        <f t="shared" si="0"/>
        <v>-1252.4</v>
      </c>
      <c r="E19" s="343"/>
    </row>
    <row r="20" spans="1:5" ht="14.25">
      <c r="A20" s="346" t="s">
        <v>64</v>
      </c>
      <c r="B20" s="347">
        <f>SUM(B21:B43)</f>
        <v>2424.4</v>
      </c>
      <c r="C20" s="348">
        <f>SUM(C21:C43)</f>
        <v>2262</v>
      </c>
      <c r="D20" s="348">
        <f>SUM(D21:D43)</f>
        <v>-162.39999999999998</v>
      </c>
      <c r="E20" s="343" t="s">
        <v>65</v>
      </c>
    </row>
    <row r="21" spans="1:5" ht="14.25">
      <c r="A21" s="346" t="s">
        <v>66</v>
      </c>
      <c r="B21" s="347">
        <v>49</v>
      </c>
      <c r="C21" s="348"/>
      <c r="D21" s="342">
        <f t="shared" si="0"/>
        <v>-49</v>
      </c>
      <c r="E21" s="343"/>
    </row>
    <row r="22" spans="1:5" ht="14.25">
      <c r="A22" s="346" t="s">
        <v>67</v>
      </c>
      <c r="B22" s="347">
        <v>15</v>
      </c>
      <c r="C22" s="348">
        <v>10</v>
      </c>
      <c r="D22" s="342">
        <f t="shared" si="0"/>
        <v>-5</v>
      </c>
      <c r="E22" s="343"/>
    </row>
    <row r="23" spans="1:5" ht="14.25">
      <c r="A23" s="350" t="s">
        <v>68</v>
      </c>
      <c r="B23" s="347">
        <v>130</v>
      </c>
      <c r="C23" s="348">
        <v>130</v>
      </c>
      <c r="D23" s="342">
        <f t="shared" si="0"/>
        <v>0</v>
      </c>
      <c r="E23" s="343"/>
    </row>
    <row r="24" spans="1:5" ht="14.25">
      <c r="A24" s="346" t="s">
        <v>69</v>
      </c>
      <c r="B24" s="347">
        <v>70</v>
      </c>
      <c r="C24" s="348">
        <v>102</v>
      </c>
      <c r="D24" s="342">
        <f t="shared" si="0"/>
        <v>32</v>
      </c>
      <c r="E24" s="343"/>
    </row>
    <row r="25" spans="1:5" ht="14.25">
      <c r="A25" s="346" t="s">
        <v>70</v>
      </c>
      <c r="B25" s="347"/>
      <c r="C25" s="348">
        <v>48</v>
      </c>
      <c r="D25" s="342">
        <f t="shared" si="0"/>
        <v>48</v>
      </c>
      <c r="E25" s="343"/>
    </row>
    <row r="26" spans="1:5" ht="14.25">
      <c r="A26" s="346" t="s">
        <v>71</v>
      </c>
      <c r="B26" s="347">
        <v>5</v>
      </c>
      <c r="C26" s="348">
        <v>5</v>
      </c>
      <c r="D26" s="342">
        <f t="shared" si="0"/>
        <v>0</v>
      </c>
      <c r="E26" s="343"/>
    </row>
    <row r="27" spans="1:5" ht="14.25">
      <c r="A27" s="351" t="s">
        <v>72</v>
      </c>
      <c r="B27" s="347">
        <v>100</v>
      </c>
      <c r="C27" s="348">
        <v>110</v>
      </c>
      <c r="D27" s="342">
        <f t="shared" si="0"/>
        <v>10</v>
      </c>
      <c r="E27" s="343"/>
    </row>
    <row r="28" spans="1:5" ht="14.25">
      <c r="A28" s="346" t="s">
        <v>73</v>
      </c>
      <c r="B28" s="347">
        <v>67</v>
      </c>
      <c r="C28" s="348">
        <v>70</v>
      </c>
      <c r="D28" s="342">
        <f t="shared" si="0"/>
        <v>3</v>
      </c>
      <c r="E28" s="343"/>
    </row>
    <row r="29" spans="1:5" ht="14.25">
      <c r="A29" s="346" t="s">
        <v>74</v>
      </c>
      <c r="B29" s="347">
        <v>5</v>
      </c>
      <c r="C29" s="348">
        <v>144</v>
      </c>
      <c r="D29" s="342">
        <f t="shared" si="0"/>
        <v>139</v>
      </c>
      <c r="E29" s="343"/>
    </row>
    <row r="30" spans="1:5" ht="14.25">
      <c r="A30" s="346" t="s">
        <v>75</v>
      </c>
      <c r="B30" s="347"/>
      <c r="C30" s="348">
        <v>3</v>
      </c>
      <c r="D30" s="342">
        <f t="shared" si="0"/>
        <v>3</v>
      </c>
      <c r="E30" s="343"/>
    </row>
    <row r="31" spans="1:5" ht="14.25">
      <c r="A31" s="346" t="s">
        <v>76</v>
      </c>
      <c r="B31" s="347"/>
      <c r="C31" s="348">
        <f>119+25</f>
        <v>144</v>
      </c>
      <c r="D31" s="342">
        <f t="shared" si="0"/>
        <v>144</v>
      </c>
      <c r="E31" s="343"/>
    </row>
    <row r="32" spans="1:5" ht="14.25">
      <c r="A32" s="346" t="s">
        <v>77</v>
      </c>
      <c r="B32" s="347"/>
      <c r="C32" s="348">
        <v>50</v>
      </c>
      <c r="D32" s="342">
        <f t="shared" si="0"/>
        <v>50</v>
      </c>
      <c r="E32" s="343"/>
    </row>
    <row r="33" spans="1:5" ht="14.25">
      <c r="A33" s="346" t="s">
        <v>78</v>
      </c>
      <c r="B33" s="347">
        <v>10</v>
      </c>
      <c r="C33" s="348"/>
      <c r="D33" s="342">
        <f t="shared" si="0"/>
        <v>-10</v>
      </c>
      <c r="E33" s="343"/>
    </row>
    <row r="34" spans="1:5" ht="14.25">
      <c r="A34" s="346" t="s">
        <v>79</v>
      </c>
      <c r="B34" s="347">
        <v>3</v>
      </c>
      <c r="C34" s="348"/>
      <c r="D34" s="342">
        <f t="shared" si="0"/>
        <v>-3</v>
      </c>
      <c r="E34" s="343"/>
    </row>
    <row r="35" spans="1:5" ht="14.25">
      <c r="A35" s="346" t="s">
        <v>80</v>
      </c>
      <c r="B35" s="347">
        <v>195</v>
      </c>
      <c r="C35" s="348">
        <v>200</v>
      </c>
      <c r="D35" s="342">
        <f t="shared" si="0"/>
        <v>5</v>
      </c>
      <c r="E35" s="343"/>
    </row>
    <row r="36" spans="1:5" ht="14.25">
      <c r="A36" s="346" t="s">
        <v>81</v>
      </c>
      <c r="B36" s="347">
        <v>125</v>
      </c>
      <c r="C36" s="348">
        <v>120</v>
      </c>
      <c r="D36" s="342">
        <f t="shared" si="0"/>
        <v>-5</v>
      </c>
      <c r="E36" s="343"/>
    </row>
    <row r="37" spans="1:5" ht="14.25">
      <c r="A37" s="346" t="s">
        <v>82</v>
      </c>
      <c r="B37" s="347">
        <v>90</v>
      </c>
      <c r="C37" s="348">
        <f>90+3+10+10</f>
        <v>113</v>
      </c>
      <c r="D37" s="342">
        <f t="shared" si="0"/>
        <v>23</v>
      </c>
      <c r="E37" s="343"/>
    </row>
    <row r="38" spans="1:5" ht="14.25">
      <c r="A38" s="352" t="s">
        <v>83</v>
      </c>
      <c r="B38" s="347">
        <v>20</v>
      </c>
      <c r="C38" s="348"/>
      <c r="D38" s="342">
        <f t="shared" si="0"/>
        <v>-20</v>
      </c>
      <c r="E38" s="343"/>
    </row>
    <row r="39" spans="1:5" ht="14.25">
      <c r="A39" s="346" t="s">
        <v>84</v>
      </c>
      <c r="B39" s="347">
        <v>404.4</v>
      </c>
      <c r="C39" s="348">
        <v>480</v>
      </c>
      <c r="D39" s="342">
        <f t="shared" si="0"/>
        <v>75.60000000000002</v>
      </c>
      <c r="E39" s="343"/>
    </row>
    <row r="40" spans="1:5" ht="14.25">
      <c r="A40" s="352" t="s">
        <v>85</v>
      </c>
      <c r="B40" s="347">
        <v>30</v>
      </c>
      <c r="C40" s="348">
        <f>18+15</f>
        <v>33</v>
      </c>
      <c r="D40" s="342">
        <f t="shared" si="0"/>
        <v>3</v>
      </c>
      <c r="E40" s="343"/>
    </row>
    <row r="41" spans="1:5" ht="14.25">
      <c r="A41" s="352" t="s">
        <v>86</v>
      </c>
      <c r="B41" s="347">
        <v>15</v>
      </c>
      <c r="C41" s="348"/>
      <c r="D41" s="342">
        <f t="shared" si="0"/>
        <v>-15</v>
      </c>
      <c r="E41" s="343"/>
    </row>
    <row r="42" spans="1:5" ht="22.5">
      <c r="A42" s="353" t="s">
        <v>87</v>
      </c>
      <c r="B42" s="347">
        <v>420</v>
      </c>
      <c r="C42" s="348"/>
      <c r="D42" s="342">
        <f t="shared" si="0"/>
        <v>-420</v>
      </c>
      <c r="E42" s="343" t="s">
        <v>88</v>
      </c>
    </row>
    <row r="43" spans="1:5" ht="48.75" customHeight="1">
      <c r="A43" s="346" t="s">
        <v>89</v>
      </c>
      <c r="B43" s="347">
        <v>671</v>
      </c>
      <c r="C43" s="348">
        <v>500</v>
      </c>
      <c r="D43" s="342">
        <f t="shared" si="0"/>
        <v>-171</v>
      </c>
      <c r="E43" s="354" t="s">
        <v>90</v>
      </c>
    </row>
    <row r="44" spans="1:5" ht="14.25">
      <c r="A44" s="346" t="s">
        <v>91</v>
      </c>
      <c r="B44" s="347">
        <v>1090</v>
      </c>
      <c r="C44" s="348"/>
      <c r="D44" s="342">
        <f t="shared" si="0"/>
        <v>-1090</v>
      </c>
      <c r="E44" s="343"/>
    </row>
    <row r="45" spans="1:5" ht="14.25">
      <c r="A45" s="346" t="s">
        <v>92</v>
      </c>
      <c r="B45" s="347">
        <v>1000</v>
      </c>
      <c r="C45" s="348"/>
      <c r="D45" s="342">
        <f t="shared" si="0"/>
        <v>-1000</v>
      </c>
      <c r="E45" s="343"/>
    </row>
    <row r="46" spans="1:5" ht="15" customHeight="1">
      <c r="A46" s="355" t="s">
        <v>93</v>
      </c>
      <c r="B46" s="345">
        <f>B5+B6+B10+B11+B19</f>
        <v>23299.770000000004</v>
      </c>
      <c r="C46" s="341">
        <f>C5+C6+C10+C11+C19</f>
        <v>36021.53</v>
      </c>
      <c r="D46" s="345">
        <f>D5+D6+D10+D11+D19</f>
        <v>12721.76</v>
      </c>
      <c r="E46" s="343"/>
    </row>
    <row r="47" spans="1:5" ht="14.25">
      <c r="A47" s="339" t="s">
        <v>94</v>
      </c>
      <c r="B47" s="356">
        <v>-4641.58</v>
      </c>
      <c r="C47" s="348">
        <v>-12316.65</v>
      </c>
      <c r="D47" s="342">
        <f t="shared" si="0"/>
        <v>-7675.07</v>
      </c>
      <c r="E47" s="343"/>
    </row>
    <row r="48" spans="1:5" ht="14.25">
      <c r="A48" s="357" t="s">
        <v>95</v>
      </c>
      <c r="B48" s="356"/>
      <c r="C48" s="348"/>
      <c r="D48" s="342">
        <f t="shared" si="0"/>
        <v>0</v>
      </c>
      <c r="E48" s="343"/>
    </row>
    <row r="49" spans="1:5" ht="14.25">
      <c r="A49" s="357" t="s">
        <v>96</v>
      </c>
      <c r="B49" s="356"/>
      <c r="C49" s="348"/>
      <c r="D49" s="342">
        <f t="shared" si="0"/>
        <v>0</v>
      </c>
      <c r="E49" s="343"/>
    </row>
    <row r="50" spans="1:5" ht="14.25">
      <c r="A50" s="339" t="s">
        <v>97</v>
      </c>
      <c r="B50" s="356">
        <f>SUM(B51:B183)</f>
        <v>21061.010000000002</v>
      </c>
      <c r="C50" s="358">
        <f>SUM(C51:C183)</f>
        <v>11962.097099999999</v>
      </c>
      <c r="D50" s="358">
        <f>SUM(D51:D183)</f>
        <v>-9098.9129</v>
      </c>
      <c r="E50" s="343"/>
    </row>
    <row r="51" spans="1:5" ht="14.25">
      <c r="A51" s="359" t="s">
        <v>98</v>
      </c>
      <c r="B51" s="356">
        <v>6.4</v>
      </c>
      <c r="C51" s="358">
        <v>6.48</v>
      </c>
      <c r="D51" s="342">
        <f t="shared" si="0"/>
        <v>0.08000000000000007</v>
      </c>
      <c r="E51" s="343"/>
    </row>
    <row r="52" spans="1:5" ht="14.25">
      <c r="A52" s="346" t="s">
        <v>99</v>
      </c>
      <c r="B52" s="347">
        <v>1.5</v>
      </c>
      <c r="C52" s="348">
        <v>12</v>
      </c>
      <c r="D52" s="342">
        <f t="shared" si="0"/>
        <v>10.5</v>
      </c>
      <c r="E52" s="343"/>
    </row>
    <row r="53" spans="1:5" ht="14.25">
      <c r="A53" s="346" t="s">
        <v>100</v>
      </c>
      <c r="B53" s="347">
        <v>0.64</v>
      </c>
      <c r="C53" s="348"/>
      <c r="D53" s="342">
        <f t="shared" si="0"/>
        <v>-0.64</v>
      </c>
      <c r="E53" s="343"/>
    </row>
    <row r="54" spans="1:5" ht="14.25">
      <c r="A54" s="346" t="s">
        <v>101</v>
      </c>
      <c r="B54" s="347">
        <v>35</v>
      </c>
      <c r="C54" s="348">
        <v>20</v>
      </c>
      <c r="D54" s="342">
        <f t="shared" si="0"/>
        <v>-15</v>
      </c>
      <c r="E54" s="354" t="s">
        <v>102</v>
      </c>
    </row>
    <row r="55" spans="1:5" ht="14.25">
      <c r="A55" s="346" t="s">
        <v>103</v>
      </c>
      <c r="B55" s="347">
        <v>18</v>
      </c>
      <c r="C55" s="348">
        <v>18</v>
      </c>
      <c r="D55" s="342">
        <f t="shared" si="0"/>
        <v>0</v>
      </c>
      <c r="E55" s="343" t="s">
        <v>104</v>
      </c>
    </row>
    <row r="56" spans="1:5" ht="14.25">
      <c r="A56" s="346" t="s">
        <v>105</v>
      </c>
      <c r="B56" s="347"/>
      <c r="C56" s="348">
        <f>3.4+4</f>
        <v>7.4</v>
      </c>
      <c r="D56" s="342">
        <f t="shared" si="0"/>
        <v>7.4</v>
      </c>
      <c r="E56" s="343"/>
    </row>
    <row r="57" spans="1:5" ht="14.25">
      <c r="A57" s="346" t="s">
        <v>106</v>
      </c>
      <c r="B57" s="347"/>
      <c r="C57" s="348">
        <v>3</v>
      </c>
      <c r="D57" s="342">
        <f t="shared" si="0"/>
        <v>3</v>
      </c>
      <c r="E57" s="343"/>
    </row>
    <row r="58" spans="1:5" ht="14.25">
      <c r="A58" s="346" t="s">
        <v>107</v>
      </c>
      <c r="B58" s="347">
        <v>1</v>
      </c>
      <c r="C58" s="348"/>
      <c r="D58" s="342">
        <f t="shared" si="0"/>
        <v>-1</v>
      </c>
      <c r="E58" s="343"/>
    </row>
    <row r="59" spans="1:5" ht="14.25">
      <c r="A59" s="346" t="s">
        <v>108</v>
      </c>
      <c r="B59" s="347">
        <v>132</v>
      </c>
      <c r="C59" s="348">
        <v>132</v>
      </c>
      <c r="D59" s="342">
        <f t="shared" si="0"/>
        <v>0</v>
      </c>
      <c r="E59" s="343"/>
    </row>
    <row r="60" spans="1:5" ht="14.25">
      <c r="A60" s="346" t="s">
        <v>109</v>
      </c>
      <c r="B60" s="347">
        <v>8</v>
      </c>
      <c r="C60" s="348">
        <v>8</v>
      </c>
      <c r="D60" s="342">
        <f t="shared" si="0"/>
        <v>0</v>
      </c>
      <c r="E60" s="343"/>
    </row>
    <row r="61" spans="1:5" ht="14.25">
      <c r="A61" s="346" t="s">
        <v>110</v>
      </c>
      <c r="B61" s="347">
        <v>22</v>
      </c>
      <c r="C61" s="348">
        <v>22</v>
      </c>
      <c r="D61" s="342">
        <f t="shared" si="0"/>
        <v>0</v>
      </c>
      <c r="E61" s="343"/>
    </row>
    <row r="62" spans="1:5" ht="14.25">
      <c r="A62" s="346" t="s">
        <v>111</v>
      </c>
      <c r="B62" s="347"/>
      <c r="C62" s="348">
        <v>40</v>
      </c>
      <c r="D62" s="342">
        <f t="shared" si="0"/>
        <v>40</v>
      </c>
      <c r="E62" s="343"/>
    </row>
    <row r="63" spans="1:5" ht="14.25">
      <c r="A63" s="346" t="s">
        <v>112</v>
      </c>
      <c r="B63" s="347">
        <v>37.38</v>
      </c>
      <c r="C63" s="348">
        <v>50</v>
      </c>
      <c r="D63" s="342">
        <f aca="true" t="shared" si="1" ref="D63:D69">C63-B63</f>
        <v>12.619999999999997</v>
      </c>
      <c r="E63" s="343"/>
    </row>
    <row r="64" spans="1:5" ht="14.25">
      <c r="A64" s="357" t="s">
        <v>113</v>
      </c>
      <c r="B64" s="347">
        <v>180</v>
      </c>
      <c r="C64" s="348">
        <v>175</v>
      </c>
      <c r="D64" s="342">
        <f t="shared" si="1"/>
        <v>-5</v>
      </c>
      <c r="E64" s="343"/>
    </row>
    <row r="65" spans="1:5" ht="14.25">
      <c r="A65" s="357" t="s">
        <v>114</v>
      </c>
      <c r="B65" s="347"/>
      <c r="C65" s="348">
        <v>75</v>
      </c>
      <c r="D65" s="342">
        <f t="shared" si="1"/>
        <v>75</v>
      </c>
      <c r="E65" s="343"/>
    </row>
    <row r="66" spans="1:5" ht="14.25">
      <c r="A66" s="357" t="s">
        <v>115</v>
      </c>
      <c r="B66" s="347"/>
      <c r="C66" s="348">
        <v>7.5</v>
      </c>
      <c r="D66" s="342">
        <f t="shared" si="1"/>
        <v>7.5</v>
      </c>
      <c r="E66" s="343"/>
    </row>
    <row r="67" spans="1:5" ht="24">
      <c r="A67" s="357" t="s">
        <v>116</v>
      </c>
      <c r="B67" s="347"/>
      <c r="C67" s="348">
        <v>4</v>
      </c>
      <c r="D67" s="342">
        <f t="shared" si="1"/>
        <v>4</v>
      </c>
      <c r="E67" s="343"/>
    </row>
    <row r="68" spans="1:5" ht="24">
      <c r="A68" s="357" t="s">
        <v>117</v>
      </c>
      <c r="B68" s="347"/>
      <c r="C68" s="348">
        <v>6</v>
      </c>
      <c r="D68" s="342">
        <f t="shared" si="1"/>
        <v>6</v>
      </c>
      <c r="E68" s="343"/>
    </row>
    <row r="69" spans="1:5" ht="14.25">
      <c r="A69" s="346" t="s">
        <v>118</v>
      </c>
      <c r="B69" s="347">
        <v>226.75</v>
      </c>
      <c r="C69" s="348"/>
      <c r="D69" s="342">
        <f t="shared" si="1"/>
        <v>-226.75</v>
      </c>
      <c r="E69" s="343"/>
    </row>
    <row r="70" spans="1:5" ht="14.25">
      <c r="A70" s="346" t="s">
        <v>119</v>
      </c>
      <c r="B70" s="347">
        <v>480.52</v>
      </c>
      <c r="C70" s="348">
        <v>451.11</v>
      </c>
      <c r="D70" s="342">
        <f t="shared" si="0"/>
        <v>-29.409999999999968</v>
      </c>
      <c r="E70" s="343"/>
    </row>
    <row r="71" spans="1:5" ht="14.25">
      <c r="A71" s="346" t="s">
        <v>120</v>
      </c>
      <c r="B71" s="347">
        <v>6.23</v>
      </c>
      <c r="C71" s="348">
        <v>6.23</v>
      </c>
      <c r="D71" s="342">
        <f t="shared" si="0"/>
        <v>0</v>
      </c>
      <c r="E71" s="343"/>
    </row>
    <row r="72" spans="1:5" ht="24">
      <c r="A72" s="357" t="s">
        <v>121</v>
      </c>
      <c r="B72" s="347">
        <v>51.95</v>
      </c>
      <c r="C72" s="348"/>
      <c r="D72" s="342">
        <f t="shared" si="0"/>
        <v>-51.95</v>
      </c>
      <c r="E72" s="343"/>
    </row>
    <row r="73" spans="1:5" ht="14.25">
      <c r="A73" s="346" t="s">
        <v>122</v>
      </c>
      <c r="B73" s="347">
        <v>126.5</v>
      </c>
      <c r="C73" s="348">
        <f>43+42</f>
        <v>85</v>
      </c>
      <c r="D73" s="342">
        <f t="shared" si="0"/>
        <v>-41.5</v>
      </c>
      <c r="E73" s="343"/>
    </row>
    <row r="74" spans="1:5" ht="14.25">
      <c r="A74" s="346" t="s">
        <v>123</v>
      </c>
      <c r="B74" s="347">
        <v>28.5</v>
      </c>
      <c r="C74" s="348">
        <f>42+5</f>
        <v>47</v>
      </c>
      <c r="D74" s="342">
        <f t="shared" si="0"/>
        <v>18.5</v>
      </c>
      <c r="E74" s="343"/>
    </row>
    <row r="75" spans="1:5" ht="14.25">
      <c r="A75" s="346" t="s">
        <v>124</v>
      </c>
      <c r="B75" s="347">
        <v>10</v>
      </c>
      <c r="C75" s="348"/>
      <c r="D75" s="342">
        <f t="shared" si="0"/>
        <v>-10</v>
      </c>
      <c r="E75" s="354" t="s">
        <v>125</v>
      </c>
    </row>
    <row r="76" spans="1:5" ht="14.25">
      <c r="A76" s="346" t="s">
        <v>126</v>
      </c>
      <c r="B76" s="347">
        <v>30</v>
      </c>
      <c r="C76" s="348"/>
      <c r="D76" s="342">
        <f aca="true" t="shared" si="2" ref="D76:D148">C76-B76</f>
        <v>-30</v>
      </c>
      <c r="E76" s="343"/>
    </row>
    <row r="77" spans="1:5" ht="24">
      <c r="A77" s="357" t="s">
        <v>127</v>
      </c>
      <c r="B77" s="347">
        <v>45.04</v>
      </c>
      <c r="C77" s="348"/>
      <c r="D77" s="342">
        <f t="shared" si="2"/>
        <v>-45.04</v>
      </c>
      <c r="E77" s="343"/>
    </row>
    <row r="78" spans="1:5" ht="14.25">
      <c r="A78" s="360" t="s">
        <v>128</v>
      </c>
      <c r="B78" s="347">
        <v>98.86</v>
      </c>
      <c r="C78" s="348"/>
      <c r="D78" s="342">
        <f t="shared" si="2"/>
        <v>-98.86</v>
      </c>
      <c r="E78" s="343"/>
    </row>
    <row r="79" spans="1:5" ht="14.25">
      <c r="A79" s="361" t="s">
        <v>129</v>
      </c>
      <c r="B79" s="347">
        <v>200</v>
      </c>
      <c r="C79" s="348">
        <v>200</v>
      </c>
      <c r="D79" s="342">
        <f t="shared" si="2"/>
        <v>0</v>
      </c>
      <c r="E79" s="343" t="s">
        <v>130</v>
      </c>
    </row>
    <row r="80" spans="1:5" ht="14.25">
      <c r="A80" s="361" t="s">
        <v>131</v>
      </c>
      <c r="B80" s="347">
        <v>75</v>
      </c>
      <c r="C80" s="348"/>
      <c r="D80" s="342">
        <f t="shared" si="2"/>
        <v>-75</v>
      </c>
      <c r="E80" s="343" t="s">
        <v>132</v>
      </c>
    </row>
    <row r="81" spans="1:5" ht="14.25">
      <c r="A81" s="361" t="s">
        <v>133</v>
      </c>
      <c r="B81" s="347">
        <v>52.5</v>
      </c>
      <c r="C81" s="348"/>
      <c r="D81" s="342">
        <f t="shared" si="2"/>
        <v>-52.5</v>
      </c>
      <c r="E81" s="343" t="s">
        <v>132</v>
      </c>
    </row>
    <row r="82" spans="1:5" ht="14.25">
      <c r="A82" s="361" t="s">
        <v>134</v>
      </c>
      <c r="B82" s="347">
        <v>75</v>
      </c>
      <c r="C82" s="348">
        <v>75</v>
      </c>
      <c r="D82" s="342">
        <f t="shared" si="2"/>
        <v>0</v>
      </c>
      <c r="E82" s="343" t="s">
        <v>135</v>
      </c>
    </row>
    <row r="83" spans="1:5" ht="14.25">
      <c r="A83" s="361" t="s">
        <v>136</v>
      </c>
      <c r="B83" s="347">
        <v>75</v>
      </c>
      <c r="C83" s="348">
        <v>75</v>
      </c>
      <c r="D83" s="342">
        <f t="shared" si="2"/>
        <v>0</v>
      </c>
      <c r="E83" s="343" t="s">
        <v>137</v>
      </c>
    </row>
    <row r="84" spans="1:5" ht="14.25">
      <c r="A84" s="361" t="s">
        <v>138</v>
      </c>
      <c r="B84" s="347">
        <v>75</v>
      </c>
      <c r="C84" s="348">
        <v>75</v>
      </c>
      <c r="D84" s="342">
        <f t="shared" si="2"/>
        <v>0</v>
      </c>
      <c r="E84" s="343" t="s">
        <v>135</v>
      </c>
    </row>
    <row r="85" spans="1:5" ht="14.25">
      <c r="A85" s="361" t="s">
        <v>139</v>
      </c>
      <c r="B85" s="347">
        <v>75</v>
      </c>
      <c r="C85" s="348"/>
      <c r="D85" s="342">
        <f t="shared" si="2"/>
        <v>-75</v>
      </c>
      <c r="E85" s="343" t="s">
        <v>137</v>
      </c>
    </row>
    <row r="86" spans="1:5" ht="14.25">
      <c r="A86" s="361" t="s">
        <v>140</v>
      </c>
      <c r="B86" s="347">
        <v>75</v>
      </c>
      <c r="C86" s="348">
        <v>52.5</v>
      </c>
      <c r="D86" s="342">
        <f t="shared" si="2"/>
        <v>-22.5</v>
      </c>
      <c r="E86" s="343" t="s">
        <v>135</v>
      </c>
    </row>
    <row r="87" spans="1:5" ht="14.25">
      <c r="A87" s="361" t="s">
        <v>141</v>
      </c>
      <c r="B87" s="347">
        <v>75</v>
      </c>
      <c r="C87" s="348">
        <v>75</v>
      </c>
      <c r="D87" s="342">
        <f t="shared" si="2"/>
        <v>0</v>
      </c>
      <c r="E87" s="343" t="s">
        <v>135</v>
      </c>
    </row>
    <row r="88" spans="1:5" ht="14.25">
      <c r="A88" s="361" t="s">
        <v>142</v>
      </c>
      <c r="B88" s="347">
        <v>75</v>
      </c>
      <c r="C88" s="348"/>
      <c r="D88" s="342">
        <f t="shared" si="2"/>
        <v>-75</v>
      </c>
      <c r="E88" s="343" t="s">
        <v>132</v>
      </c>
    </row>
    <row r="89" spans="1:5" ht="14.25">
      <c r="A89" s="361" t="s">
        <v>143</v>
      </c>
      <c r="B89" s="347">
        <v>210</v>
      </c>
      <c r="C89" s="348">
        <v>205.66</v>
      </c>
      <c r="D89" s="342">
        <f t="shared" si="2"/>
        <v>-4.340000000000003</v>
      </c>
      <c r="E89" s="343" t="s">
        <v>144</v>
      </c>
    </row>
    <row r="90" spans="1:5" ht="14.25">
      <c r="A90" s="361" t="s">
        <v>145</v>
      </c>
      <c r="B90" s="347"/>
      <c r="C90" s="348">
        <v>5</v>
      </c>
      <c r="D90" s="342">
        <f t="shared" si="2"/>
        <v>5</v>
      </c>
      <c r="E90" s="343"/>
    </row>
    <row r="91" spans="1:5" ht="14.25">
      <c r="A91" s="361" t="s">
        <v>146</v>
      </c>
      <c r="B91" s="347"/>
      <c r="C91" s="348">
        <v>300</v>
      </c>
      <c r="D91" s="342">
        <f t="shared" si="2"/>
        <v>300</v>
      </c>
      <c r="E91" s="343"/>
    </row>
    <row r="92" spans="1:5" ht="14.25">
      <c r="A92" s="361" t="s">
        <v>147</v>
      </c>
      <c r="B92" s="347"/>
      <c r="C92" s="348">
        <v>41.22</v>
      </c>
      <c r="D92" s="342">
        <f t="shared" si="2"/>
        <v>41.22</v>
      </c>
      <c r="E92" s="343"/>
    </row>
    <row r="93" spans="1:5" ht="14.25">
      <c r="A93" s="361" t="s">
        <v>148</v>
      </c>
      <c r="B93" s="347">
        <v>12</v>
      </c>
      <c r="C93" s="348"/>
      <c r="D93" s="342">
        <f t="shared" si="2"/>
        <v>-12</v>
      </c>
      <c r="E93" s="343"/>
    </row>
    <row r="94" spans="1:5" ht="14.25">
      <c r="A94" s="361" t="s">
        <v>149</v>
      </c>
      <c r="B94" s="347">
        <v>5</v>
      </c>
      <c r="C94" s="348"/>
      <c r="D94" s="342">
        <f t="shared" si="2"/>
        <v>-5</v>
      </c>
      <c r="E94" s="343"/>
    </row>
    <row r="95" spans="1:5" ht="14.25">
      <c r="A95" s="361" t="s">
        <v>150</v>
      </c>
      <c r="B95" s="347">
        <v>50</v>
      </c>
      <c r="C95" s="348"/>
      <c r="D95" s="342">
        <f t="shared" si="2"/>
        <v>-50</v>
      </c>
      <c r="E95" s="343"/>
    </row>
    <row r="96" spans="1:5" ht="14.25">
      <c r="A96" s="361" t="s">
        <v>151</v>
      </c>
      <c r="B96" s="347">
        <v>40</v>
      </c>
      <c r="C96" s="348"/>
      <c r="D96" s="342">
        <f t="shared" si="2"/>
        <v>-40</v>
      </c>
      <c r="E96" s="343"/>
    </row>
    <row r="97" spans="1:5" ht="14.25">
      <c r="A97" s="361" t="s">
        <v>152</v>
      </c>
      <c r="B97" s="347"/>
      <c r="C97" s="348">
        <v>48</v>
      </c>
      <c r="D97" s="342">
        <f t="shared" si="2"/>
        <v>48</v>
      </c>
      <c r="E97" s="343"/>
    </row>
    <row r="98" spans="1:5" ht="24">
      <c r="A98" s="346" t="s">
        <v>153</v>
      </c>
      <c r="B98" s="347">
        <v>6523.19</v>
      </c>
      <c r="C98" s="348">
        <v>3310</v>
      </c>
      <c r="D98" s="342">
        <f t="shared" si="2"/>
        <v>-3213.1899999999996</v>
      </c>
      <c r="E98" s="354" t="s">
        <v>154</v>
      </c>
    </row>
    <row r="99" spans="1:5" ht="14.25">
      <c r="A99" s="346" t="s">
        <v>155</v>
      </c>
      <c r="B99" s="347"/>
      <c r="C99" s="348">
        <v>1500</v>
      </c>
      <c r="D99" s="342">
        <f t="shared" si="2"/>
        <v>1500</v>
      </c>
      <c r="E99" s="354"/>
    </row>
    <row r="100" spans="1:5" ht="14.25">
      <c r="A100" s="346" t="s">
        <v>156</v>
      </c>
      <c r="B100" s="347"/>
      <c r="C100" s="348">
        <v>200</v>
      </c>
      <c r="D100" s="342">
        <f t="shared" si="2"/>
        <v>200</v>
      </c>
      <c r="E100" s="354"/>
    </row>
    <row r="101" spans="1:5" ht="24">
      <c r="A101" s="362" t="s">
        <v>157</v>
      </c>
      <c r="B101" s="347">
        <v>105</v>
      </c>
      <c r="C101" s="348"/>
      <c r="D101" s="342">
        <f t="shared" si="2"/>
        <v>-105</v>
      </c>
      <c r="E101" s="354"/>
    </row>
    <row r="102" spans="1:5" ht="14.25">
      <c r="A102" s="363" t="s">
        <v>158</v>
      </c>
      <c r="B102" s="347">
        <v>18.55</v>
      </c>
      <c r="C102" s="348"/>
      <c r="D102" s="342">
        <f t="shared" si="2"/>
        <v>-18.55</v>
      </c>
      <c r="E102" s="354"/>
    </row>
    <row r="103" spans="1:5" ht="24">
      <c r="A103" s="360" t="s">
        <v>159</v>
      </c>
      <c r="B103" s="347">
        <v>294.67</v>
      </c>
      <c r="C103" s="348"/>
      <c r="D103" s="342">
        <f t="shared" si="2"/>
        <v>-294.67</v>
      </c>
      <c r="E103" s="354"/>
    </row>
    <row r="104" spans="1:5" ht="24">
      <c r="A104" s="360" t="s">
        <v>160</v>
      </c>
      <c r="B104" s="347">
        <v>75</v>
      </c>
      <c r="C104" s="348"/>
      <c r="D104" s="342">
        <f t="shared" si="2"/>
        <v>-75</v>
      </c>
      <c r="E104" s="354"/>
    </row>
    <row r="105" spans="1:5" ht="14.25">
      <c r="A105" s="364" t="s">
        <v>161</v>
      </c>
      <c r="B105" s="347">
        <v>240</v>
      </c>
      <c r="C105" s="348"/>
      <c r="D105" s="342">
        <f t="shared" si="2"/>
        <v>-240</v>
      </c>
      <c r="E105" s="354"/>
    </row>
    <row r="106" spans="1:5" ht="14.25">
      <c r="A106" s="360" t="s">
        <v>162</v>
      </c>
      <c r="B106" s="347">
        <v>192.24</v>
      </c>
      <c r="C106" s="348"/>
      <c r="D106" s="342">
        <f t="shared" si="2"/>
        <v>-192.24</v>
      </c>
      <c r="E106" s="354"/>
    </row>
    <row r="107" spans="1:5" ht="14.25">
      <c r="A107" s="350" t="s">
        <v>163</v>
      </c>
      <c r="B107" s="347">
        <v>10.5</v>
      </c>
      <c r="C107" s="348"/>
      <c r="D107" s="342">
        <f t="shared" si="2"/>
        <v>-10.5</v>
      </c>
      <c r="E107" s="354"/>
    </row>
    <row r="108" spans="1:5" ht="14.25">
      <c r="A108" s="350" t="s">
        <v>164</v>
      </c>
      <c r="B108" s="347">
        <v>200</v>
      </c>
      <c r="C108" s="348"/>
      <c r="D108" s="342">
        <f t="shared" si="2"/>
        <v>-200</v>
      </c>
      <c r="E108" s="354"/>
    </row>
    <row r="109" spans="1:5" ht="14.25">
      <c r="A109" s="361" t="s">
        <v>165</v>
      </c>
      <c r="B109" s="347">
        <v>160</v>
      </c>
      <c r="C109" s="348"/>
      <c r="D109" s="342">
        <f t="shared" si="2"/>
        <v>-160</v>
      </c>
      <c r="E109" s="354"/>
    </row>
    <row r="110" spans="1:5" ht="14.25">
      <c r="A110" s="361" t="s">
        <v>166</v>
      </c>
      <c r="B110" s="347">
        <v>50</v>
      </c>
      <c r="C110" s="348"/>
      <c r="D110" s="342">
        <f t="shared" si="2"/>
        <v>-50</v>
      </c>
      <c r="E110" s="354"/>
    </row>
    <row r="111" spans="1:5" ht="14.25">
      <c r="A111" s="361" t="s">
        <v>167</v>
      </c>
      <c r="B111" s="347">
        <v>126</v>
      </c>
      <c r="C111" s="348"/>
      <c r="D111" s="342">
        <f t="shared" si="2"/>
        <v>-126</v>
      </c>
      <c r="E111" s="343" t="s">
        <v>168</v>
      </c>
    </row>
    <row r="112" spans="1:5" ht="14.25">
      <c r="A112" s="361" t="s">
        <v>169</v>
      </c>
      <c r="B112" s="347">
        <v>140</v>
      </c>
      <c r="C112" s="348"/>
      <c r="D112" s="342">
        <f t="shared" si="2"/>
        <v>-140</v>
      </c>
      <c r="E112" s="343" t="s">
        <v>170</v>
      </c>
    </row>
    <row r="113" spans="1:5" ht="14.25">
      <c r="A113" s="361" t="s">
        <v>171</v>
      </c>
      <c r="B113" s="347">
        <v>75</v>
      </c>
      <c r="C113" s="348"/>
      <c r="D113" s="342">
        <f t="shared" si="2"/>
        <v>-75</v>
      </c>
      <c r="E113" s="343" t="s">
        <v>170</v>
      </c>
    </row>
    <row r="114" spans="1:5" ht="14.25">
      <c r="A114" s="361" t="s">
        <v>172</v>
      </c>
      <c r="B114" s="347">
        <v>75</v>
      </c>
      <c r="C114" s="348"/>
      <c r="D114" s="342">
        <f t="shared" si="2"/>
        <v>-75</v>
      </c>
      <c r="E114" s="343" t="s">
        <v>170</v>
      </c>
    </row>
    <row r="115" spans="1:5" ht="14.25">
      <c r="A115" s="361" t="s">
        <v>173</v>
      </c>
      <c r="B115" s="347">
        <v>75</v>
      </c>
      <c r="C115" s="348"/>
      <c r="D115" s="342">
        <f t="shared" si="2"/>
        <v>-75</v>
      </c>
      <c r="E115" s="343" t="s">
        <v>170</v>
      </c>
    </row>
    <row r="116" spans="1:5" ht="24">
      <c r="A116" s="361" t="s">
        <v>174</v>
      </c>
      <c r="B116" s="347">
        <v>30</v>
      </c>
      <c r="C116" s="348"/>
      <c r="D116" s="342">
        <f t="shared" si="2"/>
        <v>-30</v>
      </c>
      <c r="E116" s="354" t="s">
        <v>175</v>
      </c>
    </row>
    <row r="117" spans="1:5" ht="14.25">
      <c r="A117" s="360" t="s">
        <v>176</v>
      </c>
      <c r="B117" s="347">
        <v>144</v>
      </c>
      <c r="C117" s="348"/>
      <c r="D117" s="342">
        <f t="shared" si="2"/>
        <v>-144</v>
      </c>
      <c r="E117" s="343" t="s">
        <v>177</v>
      </c>
    </row>
    <row r="118" spans="1:5" ht="14.25">
      <c r="A118" s="346" t="s">
        <v>178</v>
      </c>
      <c r="B118" s="347">
        <v>130</v>
      </c>
      <c r="C118" s="348">
        <v>135</v>
      </c>
      <c r="D118" s="342">
        <f t="shared" si="2"/>
        <v>5</v>
      </c>
      <c r="E118" s="343"/>
    </row>
    <row r="119" spans="1:5" ht="14.25">
      <c r="A119" s="346" t="s">
        <v>179</v>
      </c>
      <c r="B119" s="347">
        <v>300</v>
      </c>
      <c r="C119" s="348">
        <v>285</v>
      </c>
      <c r="D119" s="342">
        <f t="shared" si="2"/>
        <v>-15</v>
      </c>
      <c r="E119" s="343"/>
    </row>
    <row r="120" spans="1:5" ht="14.25">
      <c r="A120" s="346" t="s">
        <v>180</v>
      </c>
      <c r="B120" s="347">
        <v>25.2</v>
      </c>
      <c r="C120" s="348">
        <v>25.48</v>
      </c>
      <c r="D120" s="342">
        <f t="shared" si="2"/>
        <v>0.28000000000000114</v>
      </c>
      <c r="E120" s="343"/>
    </row>
    <row r="121" spans="1:5" ht="24">
      <c r="A121" s="357" t="s">
        <v>181</v>
      </c>
      <c r="B121" s="347">
        <v>640</v>
      </c>
      <c r="C121" s="348"/>
      <c r="D121" s="342">
        <f t="shared" si="2"/>
        <v>-640</v>
      </c>
      <c r="E121" s="343"/>
    </row>
    <row r="122" spans="1:5" ht="14.25">
      <c r="A122" s="357" t="s">
        <v>182</v>
      </c>
      <c r="B122" s="347"/>
      <c r="C122" s="348">
        <v>25</v>
      </c>
      <c r="D122" s="342">
        <f t="shared" si="2"/>
        <v>25</v>
      </c>
      <c r="E122" s="343"/>
    </row>
    <row r="123" spans="1:5" ht="14.25">
      <c r="A123" s="361" t="s">
        <v>183</v>
      </c>
      <c r="B123" s="347">
        <v>10</v>
      </c>
      <c r="C123" s="348"/>
      <c r="D123" s="342">
        <f t="shared" si="2"/>
        <v>-10</v>
      </c>
      <c r="E123" s="343"/>
    </row>
    <row r="124" spans="1:5" ht="14.25">
      <c r="A124" s="346" t="s">
        <v>184</v>
      </c>
      <c r="B124" s="347">
        <v>361.2</v>
      </c>
      <c r="C124" s="348">
        <v>109.1</v>
      </c>
      <c r="D124" s="342">
        <f t="shared" si="2"/>
        <v>-252.1</v>
      </c>
      <c r="E124" s="343" t="s">
        <v>185</v>
      </c>
    </row>
    <row r="125" spans="1:5" ht="14.25">
      <c r="A125" s="360" t="s">
        <v>186</v>
      </c>
      <c r="B125" s="347">
        <v>34.04</v>
      </c>
      <c r="C125" s="348"/>
      <c r="D125" s="342">
        <f t="shared" si="2"/>
        <v>-34.04</v>
      </c>
      <c r="E125" s="343" t="s">
        <v>187</v>
      </c>
    </row>
    <row r="126" spans="1:5" ht="24">
      <c r="A126" s="360" t="s">
        <v>188</v>
      </c>
      <c r="B126" s="347">
        <v>18.51</v>
      </c>
      <c r="C126" s="348"/>
      <c r="D126" s="342">
        <f t="shared" si="2"/>
        <v>-18.51</v>
      </c>
      <c r="E126" s="343" t="s">
        <v>189</v>
      </c>
    </row>
    <row r="127" spans="1:5" ht="24">
      <c r="A127" s="360" t="s">
        <v>190</v>
      </c>
      <c r="B127" s="347">
        <v>13.95</v>
      </c>
      <c r="C127" s="348"/>
      <c r="D127" s="342">
        <f t="shared" si="2"/>
        <v>-13.95</v>
      </c>
      <c r="E127" s="343" t="s">
        <v>191</v>
      </c>
    </row>
    <row r="128" spans="1:5" ht="14.25">
      <c r="A128" s="350" t="s">
        <v>192</v>
      </c>
      <c r="B128" s="347">
        <v>31.5</v>
      </c>
      <c r="C128" s="348">
        <v>8.5</v>
      </c>
      <c r="D128" s="342">
        <f t="shared" si="2"/>
        <v>-23</v>
      </c>
      <c r="E128" s="343"/>
    </row>
    <row r="129" spans="1:5" ht="14.25">
      <c r="A129" s="346" t="s">
        <v>193</v>
      </c>
      <c r="B129" s="347">
        <v>648.8</v>
      </c>
      <c r="C129" s="348">
        <v>550</v>
      </c>
      <c r="D129" s="342">
        <f t="shared" si="2"/>
        <v>-98.79999999999995</v>
      </c>
      <c r="E129" s="343"/>
    </row>
    <row r="130" spans="1:5" ht="14.25">
      <c r="A130" s="360" t="s">
        <v>194</v>
      </c>
      <c r="B130" s="347"/>
      <c r="C130" s="348">
        <v>181.6</v>
      </c>
      <c r="D130" s="342">
        <f t="shared" si="2"/>
        <v>181.6</v>
      </c>
      <c r="E130" s="343"/>
    </row>
    <row r="131" spans="1:5" ht="14.25">
      <c r="A131" s="360" t="s">
        <v>195</v>
      </c>
      <c r="B131" s="347"/>
      <c r="C131" s="348">
        <v>31.5</v>
      </c>
      <c r="D131" s="342">
        <f t="shared" si="2"/>
        <v>31.5</v>
      </c>
      <c r="E131" s="343"/>
    </row>
    <row r="132" spans="1:5" ht="14.25">
      <c r="A132" s="360" t="s">
        <v>196</v>
      </c>
      <c r="B132" s="347"/>
      <c r="C132" s="348">
        <v>50</v>
      </c>
      <c r="D132" s="342">
        <f t="shared" si="2"/>
        <v>50</v>
      </c>
      <c r="E132" s="343"/>
    </row>
    <row r="133" spans="1:5" ht="14.25">
      <c r="A133" s="360" t="s">
        <v>197</v>
      </c>
      <c r="B133" s="347"/>
      <c r="C133" s="348">
        <v>14.72</v>
      </c>
      <c r="D133" s="342">
        <f t="shared" si="2"/>
        <v>14.72</v>
      </c>
      <c r="E133" s="343"/>
    </row>
    <row r="134" spans="1:5" ht="14.25">
      <c r="A134" s="360" t="s">
        <v>198</v>
      </c>
      <c r="B134" s="347"/>
      <c r="C134" s="348">
        <v>15</v>
      </c>
      <c r="D134" s="342">
        <f t="shared" si="2"/>
        <v>15</v>
      </c>
      <c r="E134" s="343"/>
    </row>
    <row r="135" spans="1:5" ht="14.25">
      <c r="A135" s="360" t="s">
        <v>199</v>
      </c>
      <c r="B135" s="347"/>
      <c r="C135" s="348">
        <v>50</v>
      </c>
      <c r="D135" s="342">
        <f t="shared" si="2"/>
        <v>50</v>
      </c>
      <c r="E135" s="343"/>
    </row>
    <row r="136" spans="1:5" ht="14.25">
      <c r="A136" s="346" t="s">
        <v>200</v>
      </c>
      <c r="B136" s="347"/>
      <c r="C136" s="348">
        <v>24.8571</v>
      </c>
      <c r="D136" s="342">
        <f aca="true" t="shared" si="3" ref="D136:D143">C136-B136</f>
        <v>24.8571</v>
      </c>
      <c r="E136" s="343"/>
    </row>
    <row r="137" spans="1:5" ht="14.25">
      <c r="A137" s="346" t="s">
        <v>201</v>
      </c>
      <c r="B137" s="347">
        <v>550</v>
      </c>
      <c r="C137" s="348">
        <v>601</v>
      </c>
      <c r="D137" s="342">
        <f t="shared" si="3"/>
        <v>51</v>
      </c>
      <c r="E137" s="343"/>
    </row>
    <row r="138" spans="1:5" ht="14.25">
      <c r="A138" s="346" t="s">
        <v>202</v>
      </c>
      <c r="B138" s="347">
        <v>350</v>
      </c>
      <c r="C138" s="348">
        <v>5</v>
      </c>
      <c r="D138" s="342">
        <f t="shared" si="3"/>
        <v>-345</v>
      </c>
      <c r="E138" s="343"/>
    </row>
    <row r="139" spans="1:5" ht="14.25">
      <c r="A139" s="346" t="s">
        <v>203</v>
      </c>
      <c r="B139" s="347"/>
      <c r="C139" s="348">
        <v>15</v>
      </c>
      <c r="D139" s="342">
        <f t="shared" si="3"/>
        <v>15</v>
      </c>
      <c r="E139" s="343"/>
    </row>
    <row r="140" spans="1:5" ht="24">
      <c r="A140" s="346" t="s">
        <v>204</v>
      </c>
      <c r="B140" s="347">
        <v>220</v>
      </c>
      <c r="C140" s="348">
        <v>150</v>
      </c>
      <c r="D140" s="342">
        <f t="shared" si="3"/>
        <v>-70</v>
      </c>
      <c r="E140" s="343"/>
    </row>
    <row r="141" spans="1:5" ht="14.25">
      <c r="A141" s="346" t="s">
        <v>205</v>
      </c>
      <c r="B141" s="347"/>
      <c r="C141" s="348">
        <v>120</v>
      </c>
      <c r="D141" s="342">
        <f t="shared" si="3"/>
        <v>120</v>
      </c>
      <c r="E141" s="343"/>
    </row>
    <row r="142" spans="1:5" ht="14.25">
      <c r="A142" s="346" t="s">
        <v>206</v>
      </c>
      <c r="B142" s="347">
        <v>600</v>
      </c>
      <c r="C142" s="348">
        <v>350</v>
      </c>
      <c r="D142" s="342">
        <f t="shared" si="3"/>
        <v>-250</v>
      </c>
      <c r="E142" s="343"/>
    </row>
    <row r="143" spans="1:5" ht="14.25">
      <c r="A143" s="346" t="s">
        <v>207</v>
      </c>
      <c r="B143" s="347">
        <v>40</v>
      </c>
      <c r="C143" s="348">
        <v>160</v>
      </c>
      <c r="D143" s="342">
        <f t="shared" si="3"/>
        <v>120</v>
      </c>
      <c r="E143" s="343"/>
    </row>
    <row r="144" spans="1:5" ht="14.25">
      <c r="A144" s="360" t="s">
        <v>208</v>
      </c>
      <c r="B144" s="347"/>
      <c r="C144" s="348">
        <v>3</v>
      </c>
      <c r="D144" s="342">
        <f t="shared" si="2"/>
        <v>3</v>
      </c>
      <c r="E144" s="343"/>
    </row>
    <row r="145" spans="1:5" ht="14.25">
      <c r="A145" s="346" t="s">
        <v>209</v>
      </c>
      <c r="B145" s="347">
        <v>121.31</v>
      </c>
      <c r="C145" s="348"/>
      <c r="D145" s="342">
        <f t="shared" si="2"/>
        <v>-121.31</v>
      </c>
      <c r="E145" s="343"/>
    </row>
    <row r="146" spans="1:5" ht="14.25">
      <c r="A146" s="346" t="s">
        <v>210</v>
      </c>
      <c r="B146" s="347">
        <v>60</v>
      </c>
      <c r="C146" s="348"/>
      <c r="D146" s="342">
        <f t="shared" si="2"/>
        <v>-60</v>
      </c>
      <c r="E146" s="343"/>
    </row>
    <row r="147" spans="1:5" ht="14.25">
      <c r="A147" s="346" t="s">
        <v>211</v>
      </c>
      <c r="B147" s="347">
        <v>2</v>
      </c>
      <c r="C147" s="348"/>
      <c r="D147" s="342">
        <f t="shared" si="2"/>
        <v>-2</v>
      </c>
      <c r="E147" s="343"/>
    </row>
    <row r="148" spans="1:5" ht="14.25">
      <c r="A148" s="350" t="s">
        <v>212</v>
      </c>
      <c r="B148" s="347">
        <v>160</v>
      </c>
      <c r="C148" s="348"/>
      <c r="D148" s="342">
        <f t="shared" si="2"/>
        <v>-160</v>
      </c>
      <c r="E148" s="343"/>
    </row>
    <row r="149" spans="1:5" ht="14.25">
      <c r="A149" s="346" t="s">
        <v>213</v>
      </c>
      <c r="B149" s="347">
        <v>216.34</v>
      </c>
      <c r="C149" s="348"/>
      <c r="D149" s="342">
        <f aca="true" t="shared" si="4" ref="D149:D183">C149-B149</f>
        <v>-216.34</v>
      </c>
      <c r="E149" s="343"/>
    </row>
    <row r="150" spans="1:5" ht="14.25">
      <c r="A150" s="360" t="s">
        <v>214</v>
      </c>
      <c r="B150" s="347">
        <v>14.69</v>
      </c>
      <c r="C150" s="348"/>
      <c r="D150" s="342">
        <f t="shared" si="4"/>
        <v>-14.69</v>
      </c>
      <c r="E150" s="343"/>
    </row>
    <row r="151" spans="1:5" ht="14.25">
      <c r="A151" s="346" t="s">
        <v>215</v>
      </c>
      <c r="B151" s="347">
        <v>2.8</v>
      </c>
      <c r="C151" s="348"/>
      <c r="D151" s="342">
        <f t="shared" si="4"/>
        <v>-2.8</v>
      </c>
      <c r="E151" s="343"/>
    </row>
    <row r="152" spans="1:5" ht="14.25">
      <c r="A152" s="346" t="s">
        <v>216</v>
      </c>
      <c r="B152" s="347">
        <v>150</v>
      </c>
      <c r="C152" s="348"/>
      <c r="D152" s="342">
        <f t="shared" si="4"/>
        <v>-150</v>
      </c>
      <c r="E152" s="343" t="s">
        <v>217</v>
      </c>
    </row>
    <row r="153" spans="1:5" ht="14.25">
      <c r="A153" s="350" t="s">
        <v>218</v>
      </c>
      <c r="B153" s="347">
        <v>14</v>
      </c>
      <c r="C153" s="348"/>
      <c r="D153" s="342">
        <f t="shared" si="4"/>
        <v>-14</v>
      </c>
      <c r="E153" s="343"/>
    </row>
    <row r="154" spans="1:5" ht="14.25">
      <c r="A154" s="350" t="s">
        <v>219</v>
      </c>
      <c r="B154" s="347">
        <v>600</v>
      </c>
      <c r="C154" s="348"/>
      <c r="D154" s="342">
        <f t="shared" si="4"/>
        <v>-600</v>
      </c>
      <c r="E154" s="343"/>
    </row>
    <row r="155" spans="1:5" ht="14.25">
      <c r="A155" s="350" t="s">
        <v>220</v>
      </c>
      <c r="B155" s="347">
        <v>300</v>
      </c>
      <c r="C155" s="348"/>
      <c r="D155" s="342">
        <f t="shared" si="4"/>
        <v>-300</v>
      </c>
      <c r="E155" s="343"/>
    </row>
    <row r="156" spans="1:5" ht="14.25">
      <c r="A156" s="350" t="s">
        <v>221</v>
      </c>
      <c r="B156" s="347">
        <v>100</v>
      </c>
      <c r="C156" s="348"/>
      <c r="D156" s="342">
        <f t="shared" si="4"/>
        <v>-100</v>
      </c>
      <c r="E156" s="343"/>
    </row>
    <row r="157" spans="1:5" ht="14.25">
      <c r="A157" s="350" t="s">
        <v>222</v>
      </c>
      <c r="B157" s="347">
        <v>35</v>
      </c>
      <c r="C157" s="348"/>
      <c r="D157" s="342">
        <f t="shared" si="4"/>
        <v>-35</v>
      </c>
      <c r="E157" s="343"/>
    </row>
    <row r="158" spans="1:5" ht="14.25">
      <c r="A158" s="350" t="s">
        <v>223</v>
      </c>
      <c r="B158" s="347">
        <v>600</v>
      </c>
      <c r="C158" s="348">
        <v>376.8</v>
      </c>
      <c r="D158" s="342">
        <f t="shared" si="4"/>
        <v>-223.2</v>
      </c>
      <c r="E158" s="343"/>
    </row>
    <row r="159" spans="1:5" ht="14.25">
      <c r="A159" s="350" t="s">
        <v>224</v>
      </c>
      <c r="B159" s="347"/>
      <c r="C159" s="348">
        <v>196</v>
      </c>
      <c r="D159" s="342">
        <f t="shared" si="4"/>
        <v>196</v>
      </c>
      <c r="E159" s="343"/>
    </row>
    <row r="160" spans="1:5" ht="14.25">
      <c r="A160" s="350" t="s">
        <v>225</v>
      </c>
      <c r="B160" s="347"/>
      <c r="C160" s="348">
        <v>33.6</v>
      </c>
      <c r="D160" s="342">
        <f t="shared" si="4"/>
        <v>33.6</v>
      </c>
      <c r="E160" s="343"/>
    </row>
    <row r="161" spans="1:5" ht="14.25">
      <c r="A161" s="350" t="s">
        <v>226</v>
      </c>
      <c r="B161" s="347"/>
      <c r="C161" s="348">
        <v>11.2</v>
      </c>
      <c r="D161" s="342">
        <f t="shared" si="4"/>
        <v>11.2</v>
      </c>
      <c r="E161" s="343"/>
    </row>
    <row r="162" spans="1:5" ht="14.25">
      <c r="A162" s="350" t="s">
        <v>227</v>
      </c>
      <c r="B162" s="347">
        <v>146.11</v>
      </c>
      <c r="C162" s="348">
        <v>136.64</v>
      </c>
      <c r="D162" s="342">
        <f t="shared" si="4"/>
        <v>-9.470000000000027</v>
      </c>
      <c r="E162" s="343"/>
    </row>
    <row r="163" spans="1:5" ht="24.75">
      <c r="A163" s="365" t="s">
        <v>228</v>
      </c>
      <c r="B163" s="347"/>
      <c r="C163" s="348">
        <v>43.2</v>
      </c>
      <c r="D163" s="342">
        <f t="shared" si="4"/>
        <v>43.2</v>
      </c>
      <c r="E163" s="343"/>
    </row>
    <row r="164" spans="1:5" ht="14.25">
      <c r="A164" s="350" t="s">
        <v>229</v>
      </c>
      <c r="B164" s="347"/>
      <c r="C164" s="348">
        <v>112</v>
      </c>
      <c r="D164" s="342">
        <f t="shared" si="4"/>
        <v>112</v>
      </c>
      <c r="E164" s="343"/>
    </row>
    <row r="165" spans="1:5" ht="14.25">
      <c r="A165" s="350" t="s">
        <v>230</v>
      </c>
      <c r="B165" s="347">
        <v>28.8</v>
      </c>
      <c r="C165" s="348"/>
      <c r="D165" s="342">
        <f t="shared" si="4"/>
        <v>-28.8</v>
      </c>
      <c r="E165" s="343"/>
    </row>
    <row r="166" spans="1:5" ht="14.25">
      <c r="A166" s="350" t="s">
        <v>231</v>
      </c>
      <c r="B166" s="347"/>
      <c r="C166" s="348"/>
      <c r="D166" s="342">
        <f t="shared" si="4"/>
        <v>0</v>
      </c>
      <c r="E166" s="343"/>
    </row>
    <row r="167" spans="1:5" ht="14.25">
      <c r="A167" s="350" t="s">
        <v>232</v>
      </c>
      <c r="B167" s="347">
        <v>25</v>
      </c>
      <c r="C167" s="348">
        <v>210</v>
      </c>
      <c r="D167" s="342">
        <f t="shared" si="4"/>
        <v>185</v>
      </c>
      <c r="E167" s="343"/>
    </row>
    <row r="168" spans="1:5" ht="14.25">
      <c r="A168" s="350" t="s">
        <v>233</v>
      </c>
      <c r="B168" s="347">
        <v>78.75</v>
      </c>
      <c r="C168" s="348"/>
      <c r="D168" s="342">
        <f t="shared" si="4"/>
        <v>-78.75</v>
      </c>
      <c r="E168" s="343"/>
    </row>
    <row r="169" spans="1:5" ht="14.25">
      <c r="A169" s="350" t="s">
        <v>234</v>
      </c>
      <c r="B169" s="347">
        <v>35</v>
      </c>
      <c r="C169" s="348"/>
      <c r="D169" s="342">
        <f t="shared" si="4"/>
        <v>-35</v>
      </c>
      <c r="E169" s="343"/>
    </row>
    <row r="170" spans="1:5" ht="14.25">
      <c r="A170" s="350" t="s">
        <v>235</v>
      </c>
      <c r="B170" s="347"/>
      <c r="C170" s="348">
        <v>44.8</v>
      </c>
      <c r="D170" s="342">
        <f t="shared" si="4"/>
        <v>44.8</v>
      </c>
      <c r="E170" s="343"/>
    </row>
    <row r="171" spans="1:5" ht="14.25">
      <c r="A171" s="350" t="s">
        <v>236</v>
      </c>
      <c r="B171" s="347">
        <v>14</v>
      </c>
      <c r="C171" s="348">
        <v>35</v>
      </c>
      <c r="D171" s="342">
        <f t="shared" si="4"/>
        <v>21</v>
      </c>
      <c r="E171" s="343"/>
    </row>
    <row r="172" spans="1:5" ht="14.25">
      <c r="A172" s="350" t="s">
        <v>237</v>
      </c>
      <c r="B172" s="347">
        <v>28</v>
      </c>
      <c r="C172" s="348"/>
      <c r="D172" s="342">
        <f t="shared" si="4"/>
        <v>-28</v>
      </c>
      <c r="E172" s="343"/>
    </row>
    <row r="173" spans="1:5" ht="24.75">
      <c r="A173" s="365" t="s">
        <v>238</v>
      </c>
      <c r="B173" s="347">
        <v>53.56</v>
      </c>
      <c r="C173" s="348"/>
      <c r="D173" s="342">
        <f t="shared" si="4"/>
        <v>-53.56</v>
      </c>
      <c r="E173" s="343"/>
    </row>
    <row r="174" spans="1:5" ht="24.75">
      <c r="A174" s="365" t="s">
        <v>239</v>
      </c>
      <c r="B174" s="347">
        <v>45.53</v>
      </c>
      <c r="C174" s="348"/>
      <c r="D174" s="342">
        <f t="shared" si="4"/>
        <v>-45.53</v>
      </c>
      <c r="E174" s="343"/>
    </row>
    <row r="175" spans="1:5" ht="14.25">
      <c r="A175" s="350" t="s">
        <v>240</v>
      </c>
      <c r="B175" s="347">
        <v>21</v>
      </c>
      <c r="C175" s="348"/>
      <c r="D175" s="342">
        <f t="shared" si="4"/>
        <v>-21</v>
      </c>
      <c r="E175" s="343"/>
    </row>
    <row r="176" spans="1:5" ht="14.25">
      <c r="A176" s="350" t="s">
        <v>241</v>
      </c>
      <c r="B176" s="347">
        <v>1</v>
      </c>
      <c r="C176" s="348"/>
      <c r="D176" s="342">
        <f t="shared" si="4"/>
        <v>-1</v>
      </c>
      <c r="E176" s="343"/>
    </row>
    <row r="177" spans="1:5" ht="14.25">
      <c r="A177" s="350" t="s">
        <v>242</v>
      </c>
      <c r="B177" s="347">
        <v>10</v>
      </c>
      <c r="C177" s="348"/>
      <c r="D177" s="342">
        <f t="shared" si="4"/>
        <v>-10</v>
      </c>
      <c r="E177" s="343"/>
    </row>
    <row r="178" spans="1:5" ht="14.25">
      <c r="A178" s="346" t="s">
        <v>243</v>
      </c>
      <c r="B178" s="347">
        <v>2835</v>
      </c>
      <c r="C178" s="348"/>
      <c r="D178" s="342">
        <f t="shared" si="4"/>
        <v>-2835</v>
      </c>
      <c r="E178" s="343"/>
    </row>
    <row r="179" spans="1:5" ht="24">
      <c r="A179" s="346" t="s">
        <v>244</v>
      </c>
      <c r="B179" s="347">
        <v>140</v>
      </c>
      <c r="C179" s="348"/>
      <c r="D179" s="342">
        <f t="shared" si="4"/>
        <v>-140</v>
      </c>
      <c r="E179" s="343" t="s">
        <v>245</v>
      </c>
    </row>
    <row r="180" spans="1:5" ht="14.25">
      <c r="A180" s="346" t="s">
        <v>246</v>
      </c>
      <c r="B180" s="347"/>
      <c r="C180" s="348">
        <v>300</v>
      </c>
      <c r="D180" s="342">
        <f t="shared" si="4"/>
        <v>300</v>
      </c>
      <c r="E180" s="343"/>
    </row>
    <row r="181" spans="1:5" ht="14.25">
      <c r="A181" s="346" t="s">
        <v>247</v>
      </c>
      <c r="B181" s="347"/>
      <c r="C181" s="358">
        <v>180</v>
      </c>
      <c r="D181" s="342">
        <f t="shared" si="4"/>
        <v>180</v>
      </c>
      <c r="E181" s="343"/>
    </row>
    <row r="182" spans="1:5" ht="14.25">
      <c r="A182" s="346" t="s">
        <v>248</v>
      </c>
      <c r="B182" s="347"/>
      <c r="C182" s="358">
        <v>5</v>
      </c>
      <c r="D182" s="342">
        <f t="shared" si="4"/>
        <v>5</v>
      </c>
      <c r="E182" s="343"/>
    </row>
    <row r="183" spans="1:5" ht="14.25">
      <c r="A183" s="346" t="s">
        <v>249</v>
      </c>
      <c r="B183" s="347"/>
      <c r="C183" s="358">
        <v>30</v>
      </c>
      <c r="D183" s="342">
        <f t="shared" si="4"/>
        <v>30</v>
      </c>
      <c r="E183" s="343"/>
    </row>
    <row r="184" spans="1:5" ht="14.25">
      <c r="A184" s="355" t="s">
        <v>250</v>
      </c>
      <c r="B184" s="366">
        <f>B46+B47+B50</f>
        <v>39719.200000000004</v>
      </c>
      <c r="C184" s="367">
        <f>C46+C47+C50</f>
        <v>35666.9771</v>
      </c>
      <c r="D184" s="367">
        <f>D46+D47+D50</f>
        <v>-4052.222899999999</v>
      </c>
      <c r="E184" s="343"/>
    </row>
  </sheetData>
  <sheetProtection/>
  <mergeCells count="1">
    <mergeCell ref="A2:E2"/>
  </mergeCells>
  <printOptions horizontalCentered="1"/>
  <pageMargins left="0" right="0" top="0.59" bottom="0.59" header="0.51" footer="0.51"/>
  <pageSetup horizontalDpi="600" verticalDpi="600" orientation="portrait" paperSize="9" scale="90"/>
  <headerFooter alignWithMargins="0">
    <oddFooter>&amp;C10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Zeros="0" workbookViewId="0" topLeftCell="A1">
      <selection activeCell="C25" sqref="C25"/>
    </sheetView>
  </sheetViews>
  <sheetFormatPr defaultColWidth="8.75390625" defaultRowHeight="28.5" customHeight="1"/>
  <cols>
    <col min="1" max="1" width="35.00390625" style="0" customWidth="1"/>
    <col min="2" max="2" width="15.00390625" style="0" customWidth="1"/>
    <col min="3" max="3" width="14.625" style="0" customWidth="1"/>
    <col min="4" max="4" width="13.125" style="0" customWidth="1"/>
    <col min="5" max="5" width="12.25390625" style="0" customWidth="1"/>
  </cols>
  <sheetData>
    <row r="1" ht="28.5" customHeight="1">
      <c r="A1" s="204" t="s">
        <v>251</v>
      </c>
    </row>
    <row r="2" spans="1:5" ht="28.5" customHeight="1">
      <c r="A2" s="57" t="s">
        <v>252</v>
      </c>
      <c r="B2" s="57"/>
      <c r="C2" s="57"/>
      <c r="D2" s="57"/>
      <c r="E2" s="57"/>
    </row>
    <row r="3" spans="1:5" ht="28.5" customHeight="1">
      <c r="A3" s="225" t="s">
        <v>2</v>
      </c>
      <c r="B3" s="316"/>
      <c r="C3" s="267"/>
      <c r="D3" s="317"/>
      <c r="E3" s="318" t="s">
        <v>47</v>
      </c>
    </row>
    <row r="4" spans="1:5" ht="28.5" customHeight="1">
      <c r="A4" s="319" t="s">
        <v>4</v>
      </c>
      <c r="B4" s="320" t="s">
        <v>5</v>
      </c>
      <c r="C4" s="320" t="s">
        <v>49</v>
      </c>
      <c r="D4" s="321" t="s">
        <v>50</v>
      </c>
      <c r="E4" s="64" t="s">
        <v>253</v>
      </c>
    </row>
    <row r="5" spans="1:5" ht="28.5" customHeight="1">
      <c r="A5" s="319" t="s">
        <v>254</v>
      </c>
      <c r="B5" s="322">
        <f>SUM(B6:B11,B12,B14,B15,B18,B20,B21,B22,B23,B24,B25,B26)</f>
        <v>44056.229999999996</v>
      </c>
      <c r="C5" s="322">
        <f>SUM(C6:C11,C12,C14,C15,C18,C20,C21,C22,C23,C24,C25,C26)</f>
        <v>35638.103516</v>
      </c>
      <c r="D5" s="323">
        <f>C5-B5</f>
        <v>-8418.126483999993</v>
      </c>
      <c r="E5" s="324">
        <f>C5/C5</f>
        <v>1</v>
      </c>
    </row>
    <row r="6" spans="1:5" ht="28.5" customHeight="1">
      <c r="A6" s="325" t="s">
        <v>12</v>
      </c>
      <c r="B6" s="322">
        <v>3584.54</v>
      </c>
      <c r="C6" s="322">
        <f>'2021年收支总表'!D5</f>
        <v>3793.9113319999997</v>
      </c>
      <c r="D6" s="323">
        <f aca="true" t="shared" si="0" ref="D6:D26">C6-B6</f>
        <v>209.3713319999997</v>
      </c>
      <c r="E6" s="324">
        <f>C6/C5</f>
        <v>0.10645660003475477</v>
      </c>
    </row>
    <row r="7" spans="1:5" ht="28.5" customHeight="1">
      <c r="A7" s="325" t="s">
        <v>14</v>
      </c>
      <c r="B7" s="322">
        <v>920.96</v>
      </c>
      <c r="C7" s="322">
        <f>'2021年收支总表'!D6</f>
        <v>95.35</v>
      </c>
      <c r="D7" s="323">
        <f t="shared" si="0"/>
        <v>-825.61</v>
      </c>
      <c r="E7" s="324">
        <f>C7/C5</f>
        <v>0.0026755071284079936</v>
      </c>
    </row>
    <row r="8" spans="1:5" ht="28.5" customHeight="1">
      <c r="A8" s="326" t="s">
        <v>16</v>
      </c>
      <c r="B8" s="322">
        <v>1586.32</v>
      </c>
      <c r="C8" s="322">
        <f>'2021年收支总表'!D7</f>
        <v>1899.51</v>
      </c>
      <c r="D8" s="323">
        <f t="shared" si="0"/>
        <v>313.19000000000005</v>
      </c>
      <c r="E8" s="324">
        <f>C8/C5</f>
        <v>0.05329997425781089</v>
      </c>
    </row>
    <row r="9" spans="1:5" ht="28.5" customHeight="1">
      <c r="A9" s="325" t="s">
        <v>18</v>
      </c>
      <c r="B9" s="322"/>
      <c r="C9" s="322">
        <f>'2021年收支总表'!D8</f>
        <v>0</v>
      </c>
      <c r="D9" s="323">
        <f t="shared" si="0"/>
        <v>0</v>
      </c>
      <c r="E9" s="324">
        <f>C9/C5</f>
        <v>0</v>
      </c>
    </row>
    <row r="10" spans="1:5" ht="28.5" customHeight="1">
      <c r="A10" s="60" t="s">
        <v>20</v>
      </c>
      <c r="B10" s="322">
        <v>2721.53</v>
      </c>
      <c r="C10" s="322">
        <f>'2021年收支总表'!D9</f>
        <v>2579.771408</v>
      </c>
      <c r="D10" s="323">
        <f t="shared" si="0"/>
        <v>-141.75859200000014</v>
      </c>
      <c r="E10" s="324">
        <f>C10/C5</f>
        <v>0.07238801040133327</v>
      </c>
    </row>
    <row r="11" spans="1:5" ht="28.5" customHeight="1">
      <c r="A11" s="325" t="s">
        <v>22</v>
      </c>
      <c r="B11" s="322">
        <v>1769.95</v>
      </c>
      <c r="C11" s="322">
        <f>'2021年收支总表'!D10</f>
        <v>2457.0443680000003</v>
      </c>
      <c r="D11" s="323">
        <f t="shared" si="0"/>
        <v>687.0943680000003</v>
      </c>
      <c r="E11" s="324">
        <f>C11/C5</f>
        <v>0.06894430751335831</v>
      </c>
    </row>
    <row r="12" spans="1:5" ht="28.5" customHeight="1">
      <c r="A12" s="60" t="s">
        <v>24</v>
      </c>
      <c r="B12" s="322">
        <v>995.64</v>
      </c>
      <c r="C12" s="322">
        <f>'2021年收支总表'!D11</f>
        <v>1054.956052</v>
      </c>
      <c r="D12" s="323">
        <f t="shared" si="0"/>
        <v>59.31605200000001</v>
      </c>
      <c r="E12" s="324">
        <f>C12/C5</f>
        <v>0.02960191334329475</v>
      </c>
    </row>
    <row r="13" spans="1:5" ht="28.5" customHeight="1">
      <c r="A13" s="326" t="s">
        <v>255</v>
      </c>
      <c r="B13" s="322">
        <v>650</v>
      </c>
      <c r="C13" s="322">
        <v>765</v>
      </c>
      <c r="D13" s="323">
        <f t="shared" si="0"/>
        <v>115</v>
      </c>
      <c r="E13" s="324">
        <f>C13/C5</f>
        <v>0.021465788707206244</v>
      </c>
    </row>
    <row r="14" spans="1:5" ht="28.5" customHeight="1">
      <c r="A14" s="325" t="s">
        <v>26</v>
      </c>
      <c r="B14" s="322">
        <v>7335.33</v>
      </c>
      <c r="C14" s="322">
        <f>'2021年收支总表'!D12</f>
        <v>5045.85</v>
      </c>
      <c r="D14" s="323">
        <f t="shared" si="0"/>
        <v>-2289.4799999999996</v>
      </c>
      <c r="E14" s="324">
        <f>C14/C5</f>
        <v>0.14158581692582567</v>
      </c>
    </row>
    <row r="15" spans="1:5" ht="28.5" customHeight="1">
      <c r="A15" s="326" t="s">
        <v>28</v>
      </c>
      <c r="B15" s="322">
        <v>13542.26</v>
      </c>
      <c r="C15" s="322">
        <f>'2021年收支总表'!D13</f>
        <v>3189.04</v>
      </c>
      <c r="D15" s="323">
        <f t="shared" si="0"/>
        <v>-10353.220000000001</v>
      </c>
      <c r="E15" s="324">
        <f>C15/C5</f>
        <v>0.08948399845598562</v>
      </c>
    </row>
    <row r="16" spans="1:5" ht="28.5" customHeight="1">
      <c r="A16" s="326" t="s">
        <v>256</v>
      </c>
      <c r="B16" s="322">
        <v>2244.12</v>
      </c>
      <c r="C16" s="322">
        <v>1392</v>
      </c>
      <c r="D16" s="323">
        <f t="shared" si="0"/>
        <v>-852.1199999999999</v>
      </c>
      <c r="E16" s="324">
        <f>C16/C5</f>
        <v>0.039059317490759596</v>
      </c>
    </row>
    <row r="17" spans="1:5" ht="28.5" customHeight="1">
      <c r="A17" s="326" t="s">
        <v>257</v>
      </c>
      <c r="B17" s="322">
        <v>6936.46</v>
      </c>
      <c r="C17" s="322"/>
      <c r="D17" s="323">
        <f t="shared" si="0"/>
        <v>-6936.46</v>
      </c>
      <c r="E17" s="324"/>
    </row>
    <row r="18" spans="1:5" ht="28.5" customHeight="1">
      <c r="A18" s="326" t="s">
        <v>30</v>
      </c>
      <c r="B18" s="322">
        <v>4540.42</v>
      </c>
      <c r="C18" s="322">
        <f>'2021年收支总表'!D14</f>
        <v>3242.5065320000003</v>
      </c>
      <c r="D18" s="323">
        <f t="shared" si="0"/>
        <v>-1297.9134679999997</v>
      </c>
      <c r="E18" s="324">
        <f>C18/C5</f>
        <v>0.09098426156555306</v>
      </c>
    </row>
    <row r="19" spans="1:5" ht="28.5" customHeight="1">
      <c r="A19" s="326" t="s">
        <v>258</v>
      </c>
      <c r="B19" s="322"/>
      <c r="C19" s="322"/>
      <c r="D19" s="323"/>
      <c r="E19" s="324"/>
    </row>
    <row r="20" spans="1:5" ht="28.5" customHeight="1">
      <c r="A20" s="326" t="s">
        <v>32</v>
      </c>
      <c r="B20" s="322">
        <v>5637.97</v>
      </c>
      <c r="C20" s="322">
        <f>'2021年收支总表'!D15</f>
        <v>3699.88</v>
      </c>
      <c r="D20" s="323">
        <f t="shared" si="0"/>
        <v>-1938.0900000000001</v>
      </c>
      <c r="E20" s="324">
        <f>C20/C5</f>
        <v>0.10381809453858594</v>
      </c>
    </row>
    <row r="21" spans="1:5" ht="28.5" customHeight="1">
      <c r="A21" s="60" t="s">
        <v>34</v>
      </c>
      <c r="B21" s="322">
        <v>517.09</v>
      </c>
      <c r="C21" s="322">
        <f>'2021年收支总表'!D16</f>
        <v>7703.64952</v>
      </c>
      <c r="D21" s="323">
        <f t="shared" si="0"/>
        <v>7186.55952</v>
      </c>
      <c r="E21" s="324">
        <f>C21/C5</f>
        <v>0.21616328479828864</v>
      </c>
    </row>
    <row r="22" spans="1:5" ht="28.5" customHeight="1">
      <c r="A22" s="326" t="s">
        <v>36</v>
      </c>
      <c r="B22" s="322">
        <v>13.5</v>
      </c>
      <c r="C22" s="322">
        <f>'2021年收支总表'!D17</f>
        <v>0</v>
      </c>
      <c r="D22" s="323">
        <f t="shared" si="0"/>
        <v>-13.5</v>
      </c>
      <c r="E22" s="324">
        <f>C22/C5</f>
        <v>0</v>
      </c>
    </row>
    <row r="23" spans="1:5" ht="28.5" customHeight="1">
      <c r="A23" s="326" t="s">
        <v>38</v>
      </c>
      <c r="B23" s="322">
        <v>0.4</v>
      </c>
      <c r="C23" s="322">
        <f>'2021年收支总表'!D18</f>
        <v>0</v>
      </c>
      <c r="D23" s="323">
        <f t="shared" si="0"/>
        <v>-0.4</v>
      </c>
      <c r="E23" s="324">
        <f>C23/C5</f>
        <v>0</v>
      </c>
    </row>
    <row r="24" spans="1:5" ht="28.5" customHeight="1">
      <c r="A24" s="326" t="s">
        <v>40</v>
      </c>
      <c r="B24" s="327">
        <v>390.32</v>
      </c>
      <c r="C24" s="327">
        <f>'2021年收支总表'!D19</f>
        <v>313.63430400000004</v>
      </c>
      <c r="D24" s="323">
        <f t="shared" si="0"/>
        <v>-76.68569599999995</v>
      </c>
      <c r="E24" s="324">
        <f>C24/C5</f>
        <v>0.008800532942478028</v>
      </c>
    </row>
    <row r="25" spans="1:5" ht="28.5" customHeight="1">
      <c r="A25" s="326" t="s">
        <v>42</v>
      </c>
      <c r="B25" s="327">
        <v>500</v>
      </c>
      <c r="C25" s="327">
        <f>'2021年收支总表'!D20</f>
        <v>500</v>
      </c>
      <c r="D25" s="323">
        <f t="shared" si="0"/>
        <v>0</v>
      </c>
      <c r="E25" s="324">
        <f>C25/C5</f>
        <v>0.014029927259611925</v>
      </c>
    </row>
    <row r="26" spans="1:5" ht="28.5" customHeight="1">
      <c r="A26" s="326" t="s">
        <v>43</v>
      </c>
      <c r="B26" s="327"/>
      <c r="C26" s="327">
        <f>'2021年收支总表'!D21</f>
        <v>63</v>
      </c>
      <c r="D26" s="323">
        <f t="shared" si="0"/>
        <v>63</v>
      </c>
      <c r="E26" s="324">
        <f>C26/C5</f>
        <v>0.0017677708347111024</v>
      </c>
    </row>
    <row r="27" spans="1:5" ht="28.5" customHeight="1">
      <c r="A27" s="219"/>
      <c r="B27" s="267"/>
      <c r="C27" s="267"/>
      <c r="D27" s="317"/>
      <c r="E27" s="204"/>
    </row>
    <row r="28" spans="1:5" ht="28.5" customHeight="1">
      <c r="A28" s="219"/>
      <c r="B28" s="267"/>
      <c r="C28" s="267"/>
      <c r="D28" s="317"/>
      <c r="E28" s="204"/>
    </row>
    <row r="29" spans="1:5" ht="28.5" customHeight="1">
      <c r="A29" s="219"/>
      <c r="B29" s="267"/>
      <c r="C29" s="267"/>
      <c r="D29" s="317"/>
      <c r="E29" s="204"/>
    </row>
    <row r="30" spans="1:5" ht="28.5" customHeight="1">
      <c r="A30" s="219"/>
      <c r="B30" s="267"/>
      <c r="C30" s="267"/>
      <c r="D30" s="317"/>
      <c r="E30" s="204"/>
    </row>
    <row r="31" spans="1:5" ht="28.5" customHeight="1">
      <c r="A31" s="219"/>
      <c r="B31" s="267"/>
      <c r="C31" s="267"/>
      <c r="D31" s="317"/>
      <c r="E31" s="204"/>
    </row>
    <row r="32" spans="1:5" ht="28.5" customHeight="1">
      <c r="A32" s="219"/>
      <c r="B32" s="267"/>
      <c r="C32" s="267"/>
      <c r="D32" s="317"/>
      <c r="E32" s="204"/>
    </row>
    <row r="33" spans="1:5" ht="28.5" customHeight="1">
      <c r="A33" s="219"/>
      <c r="B33" s="267"/>
      <c r="C33" s="267"/>
      <c r="D33" s="317"/>
      <c r="E33" s="204"/>
    </row>
    <row r="34" spans="1:5" ht="28.5" customHeight="1">
      <c r="A34" s="219"/>
      <c r="B34" s="267"/>
      <c r="C34" s="267"/>
      <c r="D34" s="317"/>
      <c r="E34" s="204"/>
    </row>
    <row r="35" spans="1:5" ht="28.5" customHeight="1">
      <c r="A35" s="219"/>
      <c r="B35" s="267"/>
      <c r="C35" s="267"/>
      <c r="D35" s="317"/>
      <c r="E35" s="204"/>
    </row>
    <row r="36" spans="1:5" ht="28.5" customHeight="1">
      <c r="A36" s="219"/>
      <c r="B36" s="267"/>
      <c r="C36" s="267"/>
      <c r="D36" s="317"/>
      <c r="E36" s="204"/>
    </row>
  </sheetData>
  <sheetProtection/>
  <mergeCells count="1">
    <mergeCell ref="A2:E2"/>
  </mergeCells>
  <printOptions horizontalCentered="1"/>
  <pageMargins left="0" right="0" top="0.39" bottom="0.2" header="0.51" footer="0.51"/>
  <pageSetup fitToHeight="1" fitToWidth="1" horizontalDpi="600" verticalDpi="600" orientation="portrait" paperSize="9"/>
  <headerFooter alignWithMargins="0">
    <oddFooter>&amp;C12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workbookViewId="0" topLeftCell="A7">
      <selection activeCell="G11" sqref="G11"/>
    </sheetView>
  </sheetViews>
  <sheetFormatPr defaultColWidth="9.00390625" defaultRowHeight="25.5" customHeight="1"/>
  <cols>
    <col min="1" max="1" width="32.75390625" style="95" customWidth="1"/>
    <col min="2" max="2" width="12.50390625" style="96" customWidth="1"/>
    <col min="3" max="3" width="24.625" style="267" customWidth="1"/>
    <col min="4" max="4" width="16.25390625" style="223" customWidth="1"/>
    <col min="5" max="5" width="9.375" style="204" customWidth="1"/>
    <col min="6" max="252" width="9.00390625" style="204" customWidth="1"/>
  </cols>
  <sheetData>
    <row r="1" ht="25.5" customHeight="1">
      <c r="A1" s="95" t="s">
        <v>259</v>
      </c>
    </row>
    <row r="2" spans="1:5" ht="30" customHeight="1">
      <c r="A2" s="288" t="s">
        <v>260</v>
      </c>
      <c r="B2" s="288"/>
      <c r="C2" s="288"/>
      <c r="D2" s="288"/>
      <c r="E2" s="288"/>
    </row>
    <row r="3" spans="1:5" ht="22.5" customHeight="1">
      <c r="A3" s="95" t="s">
        <v>46</v>
      </c>
      <c r="E3" s="289" t="s">
        <v>3</v>
      </c>
    </row>
    <row r="4" spans="1:5" s="65" customFormat="1" ht="22.5" customHeight="1">
      <c r="A4" s="290" t="s">
        <v>261</v>
      </c>
      <c r="B4" s="291" t="s">
        <v>262</v>
      </c>
      <c r="C4" s="290" t="s">
        <v>263</v>
      </c>
      <c r="D4" s="292" t="s">
        <v>264</v>
      </c>
      <c r="E4" s="293" t="s">
        <v>265</v>
      </c>
    </row>
    <row r="5" spans="1:9" s="220" customFormat="1" ht="22.5" customHeight="1">
      <c r="A5" s="294" t="s">
        <v>266</v>
      </c>
      <c r="B5" s="295">
        <v>2698.01</v>
      </c>
      <c r="C5" s="296" t="s">
        <v>267</v>
      </c>
      <c r="D5" s="297">
        <f>'基本支出'!F8/10000+'项目支出'!D7</f>
        <v>3793.9113319999997</v>
      </c>
      <c r="E5" s="298"/>
      <c r="H5"/>
      <c r="I5"/>
    </row>
    <row r="6" spans="1:9" s="220" customFormat="1" ht="22.5" customHeight="1">
      <c r="A6" s="299" t="s">
        <v>13</v>
      </c>
      <c r="B6" s="291">
        <v>104</v>
      </c>
      <c r="C6" s="296" t="s">
        <v>268</v>
      </c>
      <c r="D6" s="300">
        <f>'基本支出'!F19/10000+'项目支出'!D100</f>
        <v>95.35</v>
      </c>
      <c r="E6" s="298"/>
      <c r="H6"/>
      <c r="I6"/>
    </row>
    <row r="7" spans="1:9" s="220" customFormat="1" ht="22.5" customHeight="1">
      <c r="A7" s="299" t="s">
        <v>15</v>
      </c>
      <c r="B7" s="291">
        <v>2000</v>
      </c>
      <c r="C7" s="301" t="s">
        <v>269</v>
      </c>
      <c r="D7" s="300">
        <f>'基本支出'!F24/10000+'项目支出'!D103</f>
        <v>1899.51</v>
      </c>
      <c r="E7" s="298"/>
      <c r="H7"/>
      <c r="I7"/>
    </row>
    <row r="8" spans="1:9" s="220" customFormat="1" ht="22.5" customHeight="1">
      <c r="A8" s="299" t="s">
        <v>17</v>
      </c>
      <c r="B8" s="291">
        <f>SUM(B9:B12)</f>
        <v>28957.52</v>
      </c>
      <c r="C8" s="301" t="s">
        <v>270</v>
      </c>
      <c r="D8" s="300"/>
      <c r="E8" s="298"/>
      <c r="H8"/>
      <c r="I8"/>
    </row>
    <row r="9" spans="1:9" s="220" customFormat="1" ht="22.5" customHeight="1">
      <c r="A9" s="302" t="s">
        <v>55</v>
      </c>
      <c r="B9" s="291">
        <f>'拟出让用地'!H20</f>
        <v>28546.5</v>
      </c>
      <c r="C9" s="296" t="s">
        <v>271</v>
      </c>
      <c r="D9" s="300">
        <f>'基本支出'!F32/10000+'项目支出'!D136</f>
        <v>2579.771408</v>
      </c>
      <c r="E9" s="298"/>
      <c r="H9"/>
      <c r="I9"/>
    </row>
    <row r="10" spans="1:9" s="220" customFormat="1" ht="22.5" customHeight="1">
      <c r="A10" s="302" t="s">
        <v>56</v>
      </c>
      <c r="B10" s="295">
        <v>122.5</v>
      </c>
      <c r="C10" s="296" t="s">
        <v>272</v>
      </c>
      <c r="D10" s="300">
        <f>'基本支出'!F36/10000+'项目支出'!D169</f>
        <v>2457.0443680000003</v>
      </c>
      <c r="E10" s="298"/>
      <c r="H10"/>
      <c r="I10"/>
    </row>
    <row r="11" spans="1:9" s="220" customFormat="1" ht="22.5" customHeight="1">
      <c r="A11" s="302" t="s">
        <v>273</v>
      </c>
      <c r="B11" s="291">
        <v>128.52</v>
      </c>
      <c r="C11" s="296" t="s">
        <v>274</v>
      </c>
      <c r="D11" s="300">
        <f>'基本支出'!F41/10000+'项目支出'!D210</f>
        <v>1054.956052</v>
      </c>
      <c r="E11" s="298"/>
      <c r="H11"/>
      <c r="I11"/>
    </row>
    <row r="12" spans="1:9" s="220" customFormat="1" ht="22.5" customHeight="1">
      <c r="A12" s="302" t="s">
        <v>275</v>
      </c>
      <c r="B12" s="291">
        <v>160</v>
      </c>
      <c r="C12" s="296" t="s">
        <v>276</v>
      </c>
      <c r="D12" s="300">
        <f>'基本支出'!F45/10000+'项目支出'!D228</f>
        <v>5045.85</v>
      </c>
      <c r="E12" s="303"/>
      <c r="H12"/>
      <c r="I12"/>
    </row>
    <row r="13" spans="1:9" s="220" customFormat="1" ht="22.5" customHeight="1">
      <c r="A13" s="299" t="s">
        <v>63</v>
      </c>
      <c r="B13" s="291">
        <f>SUM(B14:B15)</f>
        <v>2262</v>
      </c>
      <c r="C13" s="301" t="s">
        <v>277</v>
      </c>
      <c r="D13" s="300">
        <f>'基本支出'!F47/10000+'项目支出'!D278</f>
        <v>3189.04</v>
      </c>
      <c r="E13" s="298"/>
      <c r="H13"/>
      <c r="I13"/>
    </row>
    <row r="14" spans="1:9" s="219" customFormat="1" ht="22.5" customHeight="1">
      <c r="A14" s="302" t="s">
        <v>64</v>
      </c>
      <c r="B14" s="304">
        <f>'项目支出'!F424-43-16+25+500</f>
        <v>2262</v>
      </c>
      <c r="C14" s="301" t="s">
        <v>278</v>
      </c>
      <c r="D14" s="300">
        <f>'基本支出'!F50/10000+'项目支出'!D319</f>
        <v>3242.5065320000003</v>
      </c>
      <c r="E14" s="303"/>
      <c r="H14"/>
      <c r="I14"/>
    </row>
    <row r="15" spans="1:9" s="220" customFormat="1" ht="22.5" customHeight="1">
      <c r="A15" s="302" t="s">
        <v>91</v>
      </c>
      <c r="B15" s="291"/>
      <c r="C15" s="296" t="s">
        <v>279</v>
      </c>
      <c r="D15" s="305">
        <f>'项目支出'!D361</f>
        <v>3699.88</v>
      </c>
      <c r="E15" s="303"/>
      <c r="H15"/>
      <c r="I15"/>
    </row>
    <row r="16" spans="1:9" s="219" customFormat="1" ht="22.5" customHeight="1">
      <c r="A16" s="299" t="s">
        <v>35</v>
      </c>
      <c r="B16" s="291">
        <f>'项目支出'!G424+850+150</f>
        <v>11962.0971</v>
      </c>
      <c r="C16" s="296" t="s">
        <v>280</v>
      </c>
      <c r="D16" s="305">
        <f>'基本支出'!F59/10000+'项目支出'!D394</f>
        <v>7703.64952</v>
      </c>
      <c r="E16" s="303"/>
      <c r="H16"/>
      <c r="I16"/>
    </row>
    <row r="17" spans="1:9" s="219" customFormat="1" ht="22.5" customHeight="1">
      <c r="A17" s="306" t="s">
        <v>37</v>
      </c>
      <c r="B17" s="295"/>
      <c r="C17" s="307" t="s">
        <v>281</v>
      </c>
      <c r="D17" s="305">
        <f>'基本支出'!F62/10000+'项目支出'!D404</f>
        <v>0</v>
      </c>
      <c r="E17" s="303"/>
      <c r="H17"/>
      <c r="I17"/>
    </row>
    <row r="18" spans="1:9" s="219" customFormat="1" ht="22.5" customHeight="1">
      <c r="A18" s="306" t="s">
        <v>39</v>
      </c>
      <c r="B18" s="291"/>
      <c r="C18" s="301" t="s">
        <v>282</v>
      </c>
      <c r="D18" s="305"/>
      <c r="E18" s="303"/>
      <c r="H18"/>
      <c r="I18"/>
    </row>
    <row r="19" spans="1:9" s="219" customFormat="1" ht="22.5" customHeight="1">
      <c r="A19" s="308" t="s">
        <v>41</v>
      </c>
      <c r="B19" s="291"/>
      <c r="C19" s="219" t="s">
        <v>283</v>
      </c>
      <c r="D19" s="305">
        <f>'基本支出'!F65/10000+'项目支出'!D408</f>
        <v>313.63430400000004</v>
      </c>
      <c r="E19" s="303"/>
      <c r="H19"/>
      <c r="I19"/>
    </row>
    <row r="20" spans="1:9" s="219" customFormat="1" ht="22.5" customHeight="1">
      <c r="A20" s="78"/>
      <c r="B20" s="291"/>
      <c r="C20" s="303" t="s">
        <v>284</v>
      </c>
      <c r="D20" s="305">
        <f>'项目支出'!D417</f>
        <v>500</v>
      </c>
      <c r="E20" s="303"/>
      <c r="H20"/>
      <c r="I20"/>
    </row>
    <row r="21" spans="1:5" s="219" customFormat="1" ht="22.5" customHeight="1">
      <c r="A21" s="78"/>
      <c r="B21" s="291"/>
      <c r="C21" s="303" t="s">
        <v>285</v>
      </c>
      <c r="D21" s="305">
        <f>'项目支出'!D418</f>
        <v>63</v>
      </c>
      <c r="E21" s="303"/>
    </row>
    <row r="22" spans="1:5" s="219" customFormat="1" ht="22.5" customHeight="1">
      <c r="A22" s="309" t="s">
        <v>286</v>
      </c>
      <c r="B22" s="295">
        <f>B5+B6+B7+B8+B13+B16</f>
        <v>47983.6271</v>
      </c>
      <c r="C22" s="309" t="s">
        <v>287</v>
      </c>
      <c r="D22" s="310">
        <f>SUM(D5:D21)</f>
        <v>35638.103516</v>
      </c>
      <c r="E22" s="298"/>
    </row>
    <row r="23" spans="1:5" s="219" customFormat="1" ht="22.5" customHeight="1">
      <c r="A23" s="311" t="s">
        <v>288</v>
      </c>
      <c r="B23" s="312">
        <v>-12316.65</v>
      </c>
      <c r="C23" s="311" t="s">
        <v>289</v>
      </c>
      <c r="D23" s="313">
        <f>B22+B23-D22</f>
        <v>28.87358399999357</v>
      </c>
      <c r="E23" s="314"/>
    </row>
    <row r="24" spans="1:5" s="220" customFormat="1" ht="22.5" customHeight="1">
      <c r="A24" s="315" t="s">
        <v>290</v>
      </c>
      <c r="B24" s="291">
        <f>SUM(B22:B23)</f>
        <v>35666.9771</v>
      </c>
      <c r="C24" s="315" t="s">
        <v>290</v>
      </c>
      <c r="D24" s="300">
        <f>SUM(D22:D23)</f>
        <v>35666.9771</v>
      </c>
      <c r="E24" s="303"/>
    </row>
    <row r="25" spans="1:5" s="219" customFormat="1" ht="25.5" customHeight="1">
      <c r="A25" s="95"/>
      <c r="B25" s="96"/>
      <c r="C25" s="267"/>
      <c r="D25" s="223"/>
      <c r="E25" s="204"/>
    </row>
  </sheetData>
  <sheetProtection/>
  <mergeCells count="1">
    <mergeCell ref="A2:E2"/>
  </mergeCells>
  <printOptions horizontalCentered="1"/>
  <pageMargins left="0.11999999999999998" right="0.11999999999999998" top="0.55" bottom="0.55" header="0.31" footer="0.31"/>
  <pageSetup fitToHeight="0" fitToWidth="1" horizontalDpi="600" verticalDpi="600" orientation="portrait" paperSize="9" scale="97"/>
  <headerFooter>
    <oddFooter>&amp;C13</oddFooter>
  </headerFooter>
</worksheet>
</file>

<file path=xl/worksheets/sheet5.xml><?xml version="1.0" encoding="utf-8"?>
<worksheet xmlns="http://schemas.openxmlformats.org/spreadsheetml/2006/main" xmlns:r="http://schemas.openxmlformats.org/officeDocument/2006/relationships">
  <dimension ref="A1:IR20"/>
  <sheetViews>
    <sheetView workbookViewId="0" topLeftCell="A1">
      <selection activeCell="H5" sqref="H5"/>
    </sheetView>
  </sheetViews>
  <sheetFormatPr defaultColWidth="8.75390625" defaultRowHeight="21" customHeight="1"/>
  <cols>
    <col min="1" max="1" width="5.00390625" style="265" customWidth="1"/>
    <col min="2" max="2" width="12.25390625" style="265" customWidth="1"/>
    <col min="3" max="3" width="18.125" style="265" customWidth="1"/>
    <col min="4" max="4" width="10.875" style="265" customWidth="1"/>
    <col min="5" max="5" width="10.50390625" style="265" customWidth="1"/>
    <col min="6" max="6" width="16.375" style="265" customWidth="1"/>
    <col min="7" max="7" width="11.75390625" style="265" customWidth="1"/>
    <col min="8" max="8" width="10.75390625" style="265" customWidth="1"/>
    <col min="9" max="9" width="31.00390625" style="266" customWidth="1"/>
    <col min="10" max="32" width="9.00390625" style="265" bestFit="1" customWidth="1"/>
    <col min="33" max="16384" width="8.75390625" style="265" customWidth="1"/>
  </cols>
  <sheetData>
    <row r="1" spans="1:252" ht="25.5" customHeight="1">
      <c r="A1" s="95" t="s">
        <v>291</v>
      </c>
      <c r="B1" s="285"/>
      <c r="C1" s="267"/>
      <c r="D1" s="204"/>
      <c r="E1" s="204"/>
      <c r="F1" s="204"/>
      <c r="G1" s="204"/>
      <c r="H1" s="171"/>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c r="IQ1" s="204"/>
      <c r="IR1" s="204"/>
    </row>
    <row r="2" spans="1:9" s="284" customFormat="1" ht="30.75" customHeight="1">
      <c r="A2" s="268" t="s">
        <v>292</v>
      </c>
      <c r="B2" s="268"/>
      <c r="C2" s="268"/>
      <c r="D2" s="268"/>
      <c r="E2" s="268"/>
      <c r="F2" s="268"/>
      <c r="G2" s="268"/>
      <c r="H2" s="268"/>
      <c r="I2" s="268"/>
    </row>
    <row r="3" spans="1:252" s="263" customFormat="1" ht="22.5" customHeight="1">
      <c r="A3" s="286" t="s">
        <v>46</v>
      </c>
      <c r="B3" s="286"/>
      <c r="C3" s="270"/>
      <c r="D3" s="271"/>
      <c r="E3" s="284"/>
      <c r="F3" s="271"/>
      <c r="G3" s="271"/>
      <c r="H3" s="287"/>
      <c r="I3" s="283" t="s">
        <v>3</v>
      </c>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1"/>
      <c r="HZ3" s="271"/>
      <c r="IA3" s="271"/>
      <c r="IB3" s="271"/>
      <c r="IC3" s="271"/>
      <c r="ID3" s="271"/>
      <c r="IE3" s="271"/>
      <c r="IF3" s="271"/>
      <c r="IG3" s="271"/>
      <c r="IH3" s="271"/>
      <c r="II3" s="271"/>
      <c r="IJ3" s="271"/>
      <c r="IK3" s="271"/>
      <c r="IL3" s="271"/>
      <c r="IM3" s="271"/>
      <c r="IN3" s="271"/>
      <c r="IO3" s="271"/>
      <c r="IP3" s="271"/>
      <c r="IQ3" s="271"/>
      <c r="IR3" s="271"/>
    </row>
    <row r="4" spans="1:9" s="264" customFormat="1" ht="28.5" customHeight="1">
      <c r="A4" s="273" t="s">
        <v>293</v>
      </c>
      <c r="B4" s="273" t="s">
        <v>294</v>
      </c>
      <c r="C4" s="273" t="s">
        <v>295</v>
      </c>
      <c r="D4" s="273" t="s">
        <v>296</v>
      </c>
      <c r="E4" s="273" t="s">
        <v>297</v>
      </c>
      <c r="F4" s="273" t="s">
        <v>298</v>
      </c>
      <c r="G4" s="273" t="s">
        <v>299</v>
      </c>
      <c r="H4" s="273" t="s">
        <v>300</v>
      </c>
      <c r="I4" s="273" t="s">
        <v>51</v>
      </c>
    </row>
    <row r="5" spans="1:9" s="264" customFormat="1" ht="23.25" customHeight="1">
      <c r="A5" s="273">
        <v>1</v>
      </c>
      <c r="B5" s="273" t="s">
        <v>301</v>
      </c>
      <c r="C5" s="273" t="s">
        <v>302</v>
      </c>
      <c r="D5" s="273" t="s">
        <v>303</v>
      </c>
      <c r="E5" s="273" t="s">
        <v>304</v>
      </c>
      <c r="F5" s="273"/>
      <c r="G5" s="273">
        <v>365</v>
      </c>
      <c r="H5" s="273">
        <v>229</v>
      </c>
      <c r="I5" s="274" t="s">
        <v>305</v>
      </c>
    </row>
    <row r="6" spans="1:9" s="264" customFormat="1" ht="23.25" customHeight="1">
      <c r="A6" s="273">
        <v>2</v>
      </c>
      <c r="B6" s="273" t="s">
        <v>301</v>
      </c>
      <c r="C6" s="273" t="s">
        <v>306</v>
      </c>
      <c r="D6" s="273" t="s">
        <v>307</v>
      </c>
      <c r="E6" s="273" t="s">
        <v>304</v>
      </c>
      <c r="F6" s="273"/>
      <c r="G6" s="273">
        <v>425</v>
      </c>
      <c r="H6" s="273">
        <f>G6*0.5</f>
        <v>212.5</v>
      </c>
      <c r="I6" s="274"/>
    </row>
    <row r="7" spans="1:9" s="264" customFormat="1" ht="23.25" customHeight="1">
      <c r="A7" s="273">
        <v>3</v>
      </c>
      <c r="B7" s="273" t="s">
        <v>301</v>
      </c>
      <c r="C7" s="273" t="s">
        <v>308</v>
      </c>
      <c r="D7" s="273" t="s">
        <v>309</v>
      </c>
      <c r="E7" s="273" t="s">
        <v>310</v>
      </c>
      <c r="F7" s="273"/>
      <c r="G7" s="273">
        <v>1580</v>
      </c>
      <c r="H7" s="273">
        <f aca="true" t="shared" si="0" ref="H7:H16">G7*0.5</f>
        <v>790</v>
      </c>
      <c r="I7" s="274"/>
    </row>
    <row r="8" spans="1:9" s="264" customFormat="1" ht="23.25" customHeight="1">
      <c r="A8" s="273">
        <v>4</v>
      </c>
      <c r="B8" s="273" t="s">
        <v>301</v>
      </c>
      <c r="C8" s="273" t="s">
        <v>311</v>
      </c>
      <c r="D8" s="273" t="s">
        <v>312</v>
      </c>
      <c r="E8" s="273" t="s">
        <v>313</v>
      </c>
      <c r="F8" s="273"/>
      <c r="G8" s="273">
        <v>3310</v>
      </c>
      <c r="H8" s="273">
        <f t="shared" si="0"/>
        <v>1655</v>
      </c>
      <c r="I8" s="274" t="s">
        <v>305</v>
      </c>
    </row>
    <row r="9" spans="1:9" s="264" customFormat="1" ht="23.25" customHeight="1">
      <c r="A9" s="273">
        <v>5</v>
      </c>
      <c r="B9" s="273" t="s">
        <v>314</v>
      </c>
      <c r="C9" s="273" t="s">
        <v>315</v>
      </c>
      <c r="D9" s="273" t="s">
        <v>316</v>
      </c>
      <c r="E9" s="273" t="s">
        <v>317</v>
      </c>
      <c r="F9" s="273"/>
      <c r="G9" s="273">
        <v>3080</v>
      </c>
      <c r="H9" s="273">
        <f t="shared" si="0"/>
        <v>1540</v>
      </c>
      <c r="I9" s="274"/>
    </row>
    <row r="10" spans="1:9" s="264" customFormat="1" ht="23.25" customHeight="1">
      <c r="A10" s="273">
        <v>6</v>
      </c>
      <c r="B10" s="273" t="s">
        <v>301</v>
      </c>
      <c r="C10" s="273" t="s">
        <v>318</v>
      </c>
      <c r="D10" s="273" t="s">
        <v>319</v>
      </c>
      <c r="E10" s="273" t="s">
        <v>304</v>
      </c>
      <c r="F10" s="273"/>
      <c r="G10" s="273">
        <v>9800</v>
      </c>
      <c r="H10" s="273">
        <v>3920</v>
      </c>
      <c r="I10" s="274"/>
    </row>
    <row r="11" spans="1:9" s="264" customFormat="1" ht="23.25" customHeight="1">
      <c r="A11" s="273">
        <v>7</v>
      </c>
      <c r="B11" s="273" t="s">
        <v>320</v>
      </c>
      <c r="C11" s="273" t="s">
        <v>321</v>
      </c>
      <c r="D11" s="273" t="s">
        <v>322</v>
      </c>
      <c r="E11" s="273" t="s">
        <v>323</v>
      </c>
      <c r="F11" s="273"/>
      <c r="G11" s="273">
        <v>29275</v>
      </c>
      <c r="H11" s="273">
        <v>11710</v>
      </c>
      <c r="I11" s="274"/>
    </row>
    <row r="12" spans="1:9" s="264" customFormat="1" ht="23.25" customHeight="1">
      <c r="A12" s="273">
        <v>8</v>
      </c>
      <c r="B12" s="273" t="s">
        <v>301</v>
      </c>
      <c r="C12" s="273" t="s">
        <v>306</v>
      </c>
      <c r="D12" s="273" t="s">
        <v>324</v>
      </c>
      <c r="E12" s="273" t="s">
        <v>304</v>
      </c>
      <c r="F12" s="273"/>
      <c r="G12" s="273">
        <v>900</v>
      </c>
      <c r="H12" s="273">
        <f t="shared" si="0"/>
        <v>450</v>
      </c>
      <c r="I12" s="274"/>
    </row>
    <row r="13" spans="1:9" s="264" customFormat="1" ht="23.25" customHeight="1">
      <c r="A13" s="273">
        <v>9</v>
      </c>
      <c r="B13" s="273" t="s">
        <v>301</v>
      </c>
      <c r="C13" s="273" t="s">
        <v>325</v>
      </c>
      <c r="D13" s="273" t="s">
        <v>326</v>
      </c>
      <c r="E13" s="273" t="s">
        <v>327</v>
      </c>
      <c r="F13" s="273"/>
      <c r="G13" s="273">
        <v>1560</v>
      </c>
      <c r="H13" s="273">
        <f t="shared" si="0"/>
        <v>780</v>
      </c>
      <c r="I13" s="274"/>
    </row>
    <row r="14" spans="1:9" s="264" customFormat="1" ht="23.25" customHeight="1">
      <c r="A14" s="273">
        <v>10</v>
      </c>
      <c r="B14" s="273" t="s">
        <v>328</v>
      </c>
      <c r="C14" s="273" t="s">
        <v>328</v>
      </c>
      <c r="D14" s="273" t="s">
        <v>322</v>
      </c>
      <c r="E14" s="273" t="s">
        <v>310</v>
      </c>
      <c r="F14" s="273"/>
      <c r="G14" s="273">
        <v>15800</v>
      </c>
      <c r="H14" s="273">
        <v>6320</v>
      </c>
      <c r="I14" s="274"/>
    </row>
    <row r="15" spans="1:9" s="264" customFormat="1" ht="23.25" customHeight="1">
      <c r="A15" s="273">
        <v>11</v>
      </c>
      <c r="B15" s="273" t="s">
        <v>329</v>
      </c>
      <c r="C15" s="273" t="s">
        <v>330</v>
      </c>
      <c r="D15" s="273" t="s">
        <v>331</v>
      </c>
      <c r="E15" s="273" t="s">
        <v>323</v>
      </c>
      <c r="F15" s="273"/>
      <c r="G15" s="273">
        <v>1000</v>
      </c>
      <c r="H15" s="273">
        <f t="shared" si="0"/>
        <v>500</v>
      </c>
      <c r="I15" s="274"/>
    </row>
    <row r="16" spans="1:9" s="264" customFormat="1" ht="23.25" customHeight="1">
      <c r="A16" s="273">
        <v>12</v>
      </c>
      <c r="B16" s="273" t="s">
        <v>301</v>
      </c>
      <c r="C16" s="273" t="s">
        <v>332</v>
      </c>
      <c r="D16" s="273" t="s">
        <v>333</v>
      </c>
      <c r="E16" s="273" t="s">
        <v>323</v>
      </c>
      <c r="F16" s="273"/>
      <c r="G16" s="273">
        <v>880</v>
      </c>
      <c r="H16" s="273">
        <f t="shared" si="0"/>
        <v>440</v>
      </c>
      <c r="I16" s="274"/>
    </row>
    <row r="17" spans="1:9" s="264" customFormat="1" ht="23.25" customHeight="1">
      <c r="A17" s="273">
        <v>13</v>
      </c>
      <c r="B17" s="273"/>
      <c r="C17" s="273"/>
      <c r="D17" s="273"/>
      <c r="E17" s="273"/>
      <c r="F17" s="273"/>
      <c r="G17" s="273"/>
      <c r="H17" s="273"/>
      <c r="I17" s="274"/>
    </row>
    <row r="18" spans="1:9" s="264" customFormat="1" ht="23.25" customHeight="1">
      <c r="A18" s="273">
        <v>14</v>
      </c>
      <c r="B18" s="273"/>
      <c r="C18" s="273"/>
      <c r="D18" s="273"/>
      <c r="E18" s="273"/>
      <c r="F18" s="273"/>
      <c r="G18" s="273"/>
      <c r="H18" s="273"/>
      <c r="I18" s="274"/>
    </row>
    <row r="19" spans="1:9" s="264" customFormat="1" ht="23.25" customHeight="1">
      <c r="A19" s="273">
        <v>15</v>
      </c>
      <c r="B19" s="273"/>
      <c r="C19" s="273"/>
      <c r="D19" s="273"/>
      <c r="E19" s="273"/>
      <c r="F19" s="273"/>
      <c r="G19" s="273"/>
      <c r="H19" s="273"/>
      <c r="I19" s="274"/>
    </row>
    <row r="20" spans="1:9" ht="23.25" customHeight="1">
      <c r="A20" s="281"/>
      <c r="B20" s="281" t="s">
        <v>334</v>
      </c>
      <c r="C20" s="281"/>
      <c r="D20" s="281"/>
      <c r="E20" s="281"/>
      <c r="F20" s="281"/>
      <c r="G20" s="281">
        <f>SUM(G5:G19)</f>
        <v>67975</v>
      </c>
      <c r="H20" s="281">
        <f>SUM(H5:H19)</f>
        <v>28546.5</v>
      </c>
      <c r="I20" s="282"/>
    </row>
  </sheetData>
  <sheetProtection/>
  <mergeCells count="2">
    <mergeCell ref="A2:I2"/>
    <mergeCell ref="A3:B3"/>
  </mergeCells>
  <printOptions horizontalCentered="1"/>
  <pageMargins left="0" right="0" top="0.59" bottom="0.59" header="0.51" footer="0.51"/>
  <pageSetup horizontalDpi="600" verticalDpi="600" orientation="landscape" paperSize="9"/>
  <headerFooter alignWithMargins="0">
    <oddFooter>&amp;C14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R19"/>
  <sheetViews>
    <sheetView workbookViewId="0" topLeftCell="A1">
      <selection activeCell="D1" sqref="D1"/>
    </sheetView>
  </sheetViews>
  <sheetFormatPr defaultColWidth="9.00390625" defaultRowHeight="21" customHeight="1"/>
  <cols>
    <col min="1" max="1" width="5.00390625" style="265" customWidth="1"/>
    <col min="2" max="2" width="32.75390625" style="266" customWidth="1"/>
    <col min="3" max="3" width="10.375" style="265" customWidth="1"/>
    <col min="4" max="4" width="21.375" style="265" customWidth="1"/>
    <col min="5" max="5" width="57.875" style="266" customWidth="1"/>
    <col min="6" max="16384" width="9.00390625" style="265" customWidth="1"/>
  </cols>
  <sheetData>
    <row r="1" spans="1:252" ht="25.5" customHeight="1">
      <c r="A1" s="95" t="s">
        <v>335</v>
      </c>
      <c r="B1" s="222"/>
      <c r="C1" s="267"/>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c r="IQ1" s="204"/>
      <c r="IR1" s="204"/>
    </row>
    <row r="2" spans="1:5" ht="30.75" customHeight="1">
      <c r="A2" s="268" t="s">
        <v>336</v>
      </c>
      <c r="B2" s="268"/>
      <c r="C2" s="268"/>
      <c r="D2" s="268"/>
      <c r="E2" s="268"/>
    </row>
    <row r="3" spans="1:252" s="263" customFormat="1" ht="22.5" customHeight="1">
      <c r="A3" s="269" t="s">
        <v>46</v>
      </c>
      <c r="B3" s="269"/>
      <c r="C3" s="270"/>
      <c r="D3" s="271"/>
      <c r="E3" s="272" t="s">
        <v>3</v>
      </c>
      <c r="F3" s="271"/>
      <c r="G3" s="271"/>
      <c r="H3" s="271"/>
      <c r="I3" s="283"/>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1"/>
      <c r="HZ3" s="271"/>
      <c r="IA3" s="271"/>
      <c r="IB3" s="271"/>
      <c r="IC3" s="271"/>
      <c r="ID3" s="271"/>
      <c r="IE3" s="271"/>
      <c r="IF3" s="271"/>
      <c r="IG3" s="271"/>
      <c r="IH3" s="271"/>
      <c r="II3" s="271"/>
      <c r="IJ3" s="271"/>
      <c r="IK3" s="271"/>
      <c r="IL3" s="271"/>
      <c r="IM3" s="271"/>
      <c r="IN3" s="271"/>
      <c r="IO3" s="271"/>
      <c r="IP3" s="271"/>
      <c r="IQ3" s="271"/>
      <c r="IR3" s="271"/>
    </row>
    <row r="4" spans="1:5" s="264" customFormat="1" ht="23.25" customHeight="1">
      <c r="A4" s="273" t="s">
        <v>293</v>
      </c>
      <c r="B4" s="274" t="s">
        <v>295</v>
      </c>
      <c r="C4" s="273" t="s">
        <v>296</v>
      </c>
      <c r="D4" s="273" t="s">
        <v>337</v>
      </c>
      <c r="E4" s="273" t="s">
        <v>51</v>
      </c>
    </row>
    <row r="5" spans="1:5" s="264" customFormat="1" ht="23.25" customHeight="1">
      <c r="A5" s="273">
        <v>1</v>
      </c>
      <c r="B5" s="274" t="s">
        <v>338</v>
      </c>
      <c r="C5" s="273"/>
      <c r="D5" s="273">
        <v>40</v>
      </c>
      <c r="E5" s="274" t="s">
        <v>339</v>
      </c>
    </row>
    <row r="6" spans="1:5" s="264" customFormat="1" ht="23.25" customHeight="1">
      <c r="A6" s="273">
        <v>2</v>
      </c>
      <c r="B6" s="274" t="s">
        <v>340</v>
      </c>
      <c r="C6" s="273"/>
      <c r="D6" s="273">
        <v>30</v>
      </c>
      <c r="E6" s="274"/>
    </row>
    <row r="7" spans="1:5" s="264" customFormat="1" ht="23.25" customHeight="1">
      <c r="A7" s="273">
        <v>3</v>
      </c>
      <c r="B7" s="274" t="s">
        <v>341</v>
      </c>
      <c r="C7" s="273"/>
      <c r="D7" s="273">
        <v>52.5</v>
      </c>
      <c r="E7" s="274" t="s">
        <v>342</v>
      </c>
    </row>
    <row r="8" spans="1:5" s="264" customFormat="1" ht="23.25" customHeight="1">
      <c r="A8" s="275">
        <v>4</v>
      </c>
      <c r="B8" s="276" t="s">
        <v>343</v>
      </c>
      <c r="C8" s="275"/>
      <c r="D8" s="275">
        <v>2</v>
      </c>
      <c r="E8" s="277" t="s">
        <v>344</v>
      </c>
    </row>
    <row r="9" spans="1:5" s="264" customFormat="1" ht="27" customHeight="1">
      <c r="A9" s="273">
        <v>5</v>
      </c>
      <c r="B9" s="274" t="s">
        <v>345</v>
      </c>
      <c r="C9" s="273">
        <v>35.3</v>
      </c>
      <c r="D9" s="278">
        <v>28.36</v>
      </c>
      <c r="E9" s="279" t="s">
        <v>346</v>
      </c>
    </row>
    <row r="10" spans="1:5" s="264" customFormat="1" ht="23.25" customHeight="1">
      <c r="A10" s="273">
        <v>6</v>
      </c>
      <c r="B10" s="274" t="s">
        <v>347</v>
      </c>
      <c r="C10" s="273"/>
      <c r="D10" s="273">
        <v>72</v>
      </c>
      <c r="E10" s="280"/>
    </row>
    <row r="11" spans="1:5" s="264" customFormat="1" ht="23.25" customHeight="1">
      <c r="A11" s="273">
        <v>7</v>
      </c>
      <c r="B11" s="274" t="s">
        <v>348</v>
      </c>
      <c r="C11" s="273"/>
      <c r="D11" s="273">
        <v>25</v>
      </c>
      <c r="E11" s="274" t="s">
        <v>349</v>
      </c>
    </row>
    <row r="12" spans="1:5" s="264" customFormat="1" ht="23.25" customHeight="1">
      <c r="A12" s="273">
        <v>9</v>
      </c>
      <c r="B12" s="274" t="s">
        <v>350</v>
      </c>
      <c r="C12" s="273" t="s">
        <v>351</v>
      </c>
      <c r="D12" s="273">
        <v>1.16</v>
      </c>
      <c r="E12" s="274" t="s">
        <v>352</v>
      </c>
    </row>
    <row r="13" spans="1:5" s="264" customFormat="1" ht="23.25" customHeight="1">
      <c r="A13" s="273">
        <v>10</v>
      </c>
      <c r="B13" s="274"/>
      <c r="C13" s="273"/>
      <c r="D13" s="273"/>
      <c r="E13" s="274"/>
    </row>
    <row r="14" spans="1:5" s="264" customFormat="1" ht="23.25" customHeight="1">
      <c r="A14" s="273">
        <v>11</v>
      </c>
      <c r="B14" s="274"/>
      <c r="C14" s="273"/>
      <c r="D14" s="273"/>
      <c r="E14" s="274"/>
    </row>
    <row r="15" spans="1:5" s="264" customFormat="1" ht="23.25" customHeight="1">
      <c r="A15" s="273">
        <v>12</v>
      </c>
      <c r="B15" s="274"/>
      <c r="C15" s="273"/>
      <c r="D15" s="273"/>
      <c r="E15" s="274"/>
    </row>
    <row r="16" spans="1:5" s="264" customFormat="1" ht="23.25" customHeight="1">
      <c r="A16" s="273">
        <v>13</v>
      </c>
      <c r="B16" s="274"/>
      <c r="C16" s="273"/>
      <c r="D16" s="273"/>
      <c r="E16" s="274"/>
    </row>
    <row r="17" spans="1:5" s="264" customFormat="1" ht="23.25" customHeight="1">
      <c r="A17" s="273">
        <v>14</v>
      </c>
      <c r="B17" s="274"/>
      <c r="C17" s="273"/>
      <c r="D17" s="273"/>
      <c r="E17" s="274"/>
    </row>
    <row r="18" spans="1:5" s="264" customFormat="1" ht="23.25" customHeight="1">
      <c r="A18" s="273">
        <v>15</v>
      </c>
      <c r="B18" s="274"/>
      <c r="C18" s="273"/>
      <c r="D18" s="273"/>
      <c r="E18" s="274"/>
    </row>
    <row r="19" spans="1:5" ht="23.25" customHeight="1">
      <c r="A19" s="281"/>
      <c r="B19" s="274" t="s">
        <v>334</v>
      </c>
      <c r="C19" s="281"/>
      <c r="D19" s="281">
        <f>SUM(D5:D18)</f>
        <v>251.02</v>
      </c>
      <c r="E19" s="282"/>
    </row>
  </sheetData>
  <sheetProtection/>
  <mergeCells count="2">
    <mergeCell ref="A2:E2"/>
    <mergeCell ref="A3:B3"/>
  </mergeCells>
  <printOptions horizontalCentered="1"/>
  <pageMargins left="0.71" right="0.71" top="0.55" bottom="0.55" header="0.31" footer="0.31"/>
  <pageSetup fitToHeight="1" fitToWidth="1" horizontalDpi="600" verticalDpi="600" orientation="landscape" paperSize="9" scale="96"/>
  <headerFooter>
    <oddFooter>&amp;C15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R113"/>
  <sheetViews>
    <sheetView showZeros="0" workbookViewId="0" topLeftCell="B1">
      <pane ySplit="7" topLeftCell="BM86" activePane="bottomLeft" state="frozen"/>
      <selection pane="bottomLeft" activeCell="F96" sqref="F96"/>
    </sheetView>
  </sheetViews>
  <sheetFormatPr defaultColWidth="9.00390625" defaultRowHeight="14.25"/>
  <cols>
    <col min="1" max="1" width="3.875" style="204" hidden="1" customWidth="1"/>
    <col min="2" max="2" width="30.50390625" style="0" customWidth="1"/>
    <col min="3" max="3" width="4.625" style="59" customWidth="1"/>
    <col min="4" max="5" width="4.50390625" style="59" customWidth="1"/>
    <col min="6" max="6" width="13.75390625" style="221" customWidth="1"/>
    <col min="7" max="7" width="11.875" style="59" customWidth="1"/>
    <col min="8" max="8" width="7.625" style="59" customWidth="1"/>
    <col min="9" max="9" width="11.25390625" style="59" customWidth="1"/>
    <col min="10" max="10" width="11.125" style="59" customWidth="1"/>
    <col min="11" max="11" width="12.00390625" style="59" customWidth="1"/>
    <col min="12" max="12" width="9.375" style="59" customWidth="1"/>
    <col min="13" max="13" width="11.375" style="59" customWidth="1"/>
    <col min="14" max="14" width="9.625" style="0" customWidth="1"/>
  </cols>
  <sheetData>
    <row r="1" spans="1:252" ht="25.5" customHeight="1">
      <c r="A1" s="95"/>
      <c r="B1" s="222" t="s">
        <v>353</v>
      </c>
      <c r="C1" s="170"/>
      <c r="D1" s="171"/>
      <c r="E1" s="171"/>
      <c r="F1" s="223"/>
      <c r="G1" s="171"/>
      <c r="H1" s="171"/>
      <c r="I1" s="171"/>
      <c r="J1" s="171"/>
      <c r="K1" s="171"/>
      <c r="L1" s="171"/>
      <c r="M1" s="171"/>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c r="IQ1" s="204"/>
      <c r="IR1" s="204"/>
    </row>
    <row r="2" spans="1:14" s="66" customFormat="1" ht="24.75" customHeight="1">
      <c r="A2" s="57" t="s">
        <v>354</v>
      </c>
      <c r="B2" s="57"/>
      <c r="C2" s="57"/>
      <c r="D2" s="57"/>
      <c r="E2" s="57"/>
      <c r="F2" s="224"/>
      <c r="G2" s="57"/>
      <c r="H2" s="57"/>
      <c r="I2" s="57"/>
      <c r="J2" s="57"/>
      <c r="K2" s="57"/>
      <c r="L2" s="57"/>
      <c r="M2" s="57"/>
      <c r="N2" s="57"/>
    </row>
    <row r="3" spans="1:14" ht="18" customHeight="1">
      <c r="A3" s="225" t="s">
        <v>355</v>
      </c>
      <c r="B3" s="68"/>
      <c r="C3" s="69"/>
      <c r="D3" s="69"/>
      <c r="E3" s="69"/>
      <c r="F3" s="226"/>
      <c r="G3" s="69"/>
      <c r="H3" s="69"/>
      <c r="I3" s="69"/>
      <c r="J3" s="69"/>
      <c r="K3" s="69"/>
      <c r="L3" s="171"/>
      <c r="M3" s="171"/>
      <c r="N3" s="69"/>
    </row>
    <row r="4" spans="1:14" s="65" customFormat="1" ht="16.5" customHeight="1">
      <c r="A4" s="227" t="s">
        <v>356</v>
      </c>
      <c r="B4" s="228"/>
      <c r="C4" s="229" t="s">
        <v>357</v>
      </c>
      <c r="D4" s="230"/>
      <c r="E4" s="231"/>
      <c r="F4" s="232" t="s">
        <v>358</v>
      </c>
      <c r="G4" s="74" t="s">
        <v>359</v>
      </c>
      <c r="H4" s="233" t="s">
        <v>360</v>
      </c>
      <c r="I4" s="257"/>
      <c r="J4" s="74" t="s">
        <v>361</v>
      </c>
      <c r="K4" s="233" t="s">
        <v>362</v>
      </c>
      <c r="L4" s="258"/>
      <c r="M4" s="258"/>
      <c r="N4" s="74" t="s">
        <v>363</v>
      </c>
    </row>
    <row r="5" spans="1:14" s="65" customFormat="1" ht="16.5" customHeight="1">
      <c r="A5" s="234"/>
      <c r="B5" s="235"/>
      <c r="C5" s="229" t="s">
        <v>364</v>
      </c>
      <c r="D5" s="231"/>
      <c r="E5" s="236" t="s">
        <v>365</v>
      </c>
      <c r="F5" s="237"/>
      <c r="G5" s="75"/>
      <c r="H5" s="74" t="s">
        <v>366</v>
      </c>
      <c r="I5" s="74" t="s">
        <v>49</v>
      </c>
      <c r="J5" s="75"/>
      <c r="K5" s="74" t="s">
        <v>367</v>
      </c>
      <c r="L5" s="70" t="s">
        <v>368</v>
      </c>
      <c r="M5" s="70" t="s">
        <v>369</v>
      </c>
      <c r="N5" s="75"/>
    </row>
    <row r="6" spans="1:14" s="65" customFormat="1" ht="24" customHeight="1">
      <c r="A6" s="238"/>
      <c r="B6" s="239"/>
      <c r="C6" s="240" t="s">
        <v>370</v>
      </c>
      <c r="D6" s="240" t="s">
        <v>371</v>
      </c>
      <c r="E6" s="241"/>
      <c r="F6" s="242"/>
      <c r="G6" s="76"/>
      <c r="H6" s="76"/>
      <c r="I6" s="76"/>
      <c r="J6" s="76"/>
      <c r="K6" s="76"/>
      <c r="L6" s="64"/>
      <c r="M6" s="64"/>
      <c r="N6" s="76"/>
    </row>
    <row r="7" spans="1:14" s="219" customFormat="1" ht="21" customHeight="1">
      <c r="A7" s="243" t="s">
        <v>372</v>
      </c>
      <c r="B7" s="244"/>
      <c r="C7" s="245">
        <f>C8+C25+C29+C32+C35+C40+C54+C62+C66+C74+C84+C87+C91+C94+C97+C98</f>
        <v>131</v>
      </c>
      <c r="D7" s="245">
        <f>D8+D25+D29+D32+D35+D40+D54+D62+D66+D74+D84+D87+D91+D94+D97+D98</f>
        <v>57</v>
      </c>
      <c r="E7" s="245">
        <f>E8+E25+E29+E32+E35+E40+E54+E62+E66+E74+E84+E87+E91+E94+E97+E98</f>
        <v>165</v>
      </c>
      <c r="F7" s="246">
        <f>F8+F25+F29+F32+F35+F40+F54+F62+F66+F74+F84+F87+F91+F94+F97+F98</f>
        <v>3807.1793159999997</v>
      </c>
      <c r="G7" s="245">
        <f>G8+G25+G29+G32+G35+G40+G54+G62+G66+G74+G81+G84+G87+G91+G94+G97+G98</f>
        <v>39767.2142</v>
      </c>
      <c r="H7" s="245">
        <f aca="true" t="shared" si="0" ref="H7:M7">H8+H25+H29+H32+H35+H40+H54+H62+H66+H74+H81+H84+H87+H91+H94+H97+H98</f>
        <v>7936.29</v>
      </c>
      <c r="I7" s="245">
        <f t="shared" si="0"/>
        <v>31830.9242</v>
      </c>
      <c r="J7" s="245">
        <f t="shared" si="0"/>
        <v>31830.9242</v>
      </c>
      <c r="K7" s="245">
        <f t="shared" si="0"/>
        <v>19072.827100000002</v>
      </c>
      <c r="L7" s="245">
        <f t="shared" si="0"/>
        <v>1796</v>
      </c>
      <c r="M7" s="245">
        <f t="shared" si="0"/>
        <v>10962.0971</v>
      </c>
      <c r="N7" s="253"/>
    </row>
    <row r="8" spans="1:14" s="220" customFormat="1" ht="18.75" customHeight="1">
      <c r="A8" s="247">
        <v>1</v>
      </c>
      <c r="B8" s="248" t="s">
        <v>373</v>
      </c>
      <c r="C8" s="240">
        <f>SUM(C9:C24)</f>
        <v>80</v>
      </c>
      <c r="D8" s="240">
        <f aca="true" t="shared" si="1" ref="D8:M8">SUM(D9:D24)</f>
        <v>19</v>
      </c>
      <c r="E8" s="240">
        <f t="shared" si="1"/>
        <v>12</v>
      </c>
      <c r="F8" s="249">
        <f t="shared" si="1"/>
        <v>2146.361332</v>
      </c>
      <c r="G8" s="240">
        <f t="shared" si="1"/>
        <v>1647.55</v>
      </c>
      <c r="H8" s="240">
        <f t="shared" si="1"/>
        <v>0</v>
      </c>
      <c r="I8" s="240">
        <f t="shared" si="1"/>
        <v>1647.55</v>
      </c>
      <c r="J8" s="240">
        <f t="shared" si="1"/>
        <v>1647.55</v>
      </c>
      <c r="K8" s="240">
        <f t="shared" si="1"/>
        <v>1378.6699999999998</v>
      </c>
      <c r="L8" s="240">
        <f t="shared" si="1"/>
        <v>0</v>
      </c>
      <c r="M8" s="240">
        <f t="shared" si="1"/>
        <v>268.88</v>
      </c>
      <c r="N8" s="78"/>
    </row>
    <row r="9" spans="1:14" s="219" customFormat="1" ht="18.75" customHeight="1">
      <c r="A9" s="78">
        <v>2</v>
      </c>
      <c r="B9" s="198" t="s">
        <v>374</v>
      </c>
      <c r="C9" s="240">
        <v>2</v>
      </c>
      <c r="D9" s="240"/>
      <c r="E9" s="240"/>
      <c r="F9" s="249">
        <f>'基本支出'!F9/10000</f>
        <v>55.72019199999999</v>
      </c>
      <c r="G9" s="240">
        <f>H9+I9</f>
        <v>98.48</v>
      </c>
      <c r="H9" s="240"/>
      <c r="I9" s="240">
        <f>J9</f>
        <v>98.48</v>
      </c>
      <c r="J9" s="240">
        <f>K9+L9+M9</f>
        <v>98.48</v>
      </c>
      <c r="K9" s="240">
        <f>'项目支出'!E8</f>
        <v>80</v>
      </c>
      <c r="L9" s="229">
        <f>'项目支出'!F8</f>
        <v>0</v>
      </c>
      <c r="M9" s="229">
        <f>'项目支出'!G8</f>
        <v>18.48</v>
      </c>
      <c r="N9" s="78"/>
    </row>
    <row r="10" spans="1:14" s="219" customFormat="1" ht="18.75" customHeight="1">
      <c r="A10" s="247">
        <v>3</v>
      </c>
      <c r="B10" s="198" t="s">
        <v>375</v>
      </c>
      <c r="C10" s="240"/>
      <c r="D10" s="240"/>
      <c r="E10" s="240"/>
      <c r="F10" s="249"/>
      <c r="G10" s="240">
        <f aca="true" t="shared" si="2" ref="G10:G24">H10+I10</f>
        <v>0</v>
      </c>
      <c r="H10" s="240"/>
      <c r="I10" s="240">
        <f aca="true" t="shared" si="3" ref="I10:I24">J10</f>
        <v>0</v>
      </c>
      <c r="J10" s="240">
        <f aca="true" t="shared" si="4" ref="J10:J24">K10+L10+M10</f>
        <v>0</v>
      </c>
      <c r="K10" s="240">
        <f>'项目支出'!E17</f>
        <v>0</v>
      </c>
      <c r="L10" s="229">
        <f>'项目支出'!F17</f>
        <v>0</v>
      </c>
      <c r="M10" s="229">
        <f>'项目支出'!G17</f>
        <v>0</v>
      </c>
      <c r="N10" s="78"/>
    </row>
    <row r="11" spans="1:14" s="219" customFormat="1" ht="18.75" customHeight="1">
      <c r="A11" s="78">
        <v>4</v>
      </c>
      <c r="B11" s="198" t="s">
        <v>376</v>
      </c>
      <c r="C11" s="240">
        <v>60</v>
      </c>
      <c r="D11" s="240">
        <v>19</v>
      </c>
      <c r="E11" s="240">
        <v>8</v>
      </c>
      <c r="F11" s="249">
        <f>'基本支出'!F11/10000</f>
        <v>1618.7306839999999</v>
      </c>
      <c r="G11" s="240">
        <f t="shared" si="2"/>
        <v>501.36999999999995</v>
      </c>
      <c r="H11" s="240"/>
      <c r="I11" s="240">
        <f t="shared" si="3"/>
        <v>501.36999999999995</v>
      </c>
      <c r="J11" s="240">
        <f t="shared" si="4"/>
        <v>501.36999999999995</v>
      </c>
      <c r="K11" s="240">
        <f>'项目支出'!E18</f>
        <v>501.36999999999995</v>
      </c>
      <c r="L11" s="229">
        <f>'项目支出'!F18</f>
        <v>0</v>
      </c>
      <c r="M11" s="229">
        <f>'项目支出'!G18</f>
        <v>0</v>
      </c>
      <c r="N11" s="78"/>
    </row>
    <row r="12" spans="1:14" s="219" customFormat="1" ht="18.75" customHeight="1">
      <c r="A12" s="247">
        <v>5</v>
      </c>
      <c r="B12" s="198" t="s">
        <v>377</v>
      </c>
      <c r="C12" s="240">
        <v>5</v>
      </c>
      <c r="D12" s="240"/>
      <c r="E12" s="240"/>
      <c r="F12" s="249">
        <f>'基本支出'!F12/10000</f>
        <v>121.42090800000001</v>
      </c>
      <c r="G12" s="240">
        <f t="shared" si="2"/>
        <v>105</v>
      </c>
      <c r="H12" s="240"/>
      <c r="I12" s="240">
        <f t="shared" si="3"/>
        <v>105</v>
      </c>
      <c r="J12" s="240">
        <f t="shared" si="4"/>
        <v>105</v>
      </c>
      <c r="K12" s="240">
        <f>'项目支出'!E34</f>
        <v>105</v>
      </c>
      <c r="L12" s="229">
        <f>'项目支出'!F34</f>
        <v>0</v>
      </c>
      <c r="M12" s="229">
        <f>'项目支出'!G34</f>
        <v>0</v>
      </c>
      <c r="N12" s="78"/>
    </row>
    <row r="13" spans="1:14" s="219" customFormat="1" ht="18.75" customHeight="1">
      <c r="A13" s="78">
        <v>6</v>
      </c>
      <c r="B13" s="198" t="s">
        <v>378</v>
      </c>
      <c r="C13" s="240">
        <v>1</v>
      </c>
      <c r="D13" s="240"/>
      <c r="E13" s="240">
        <v>1</v>
      </c>
      <c r="F13" s="249">
        <f>'基本支出'!F13/10000</f>
        <v>30.835971999999998</v>
      </c>
      <c r="G13" s="240">
        <f t="shared" si="2"/>
        <v>0</v>
      </c>
      <c r="H13" s="240"/>
      <c r="I13" s="240">
        <f t="shared" si="3"/>
        <v>0</v>
      </c>
      <c r="J13" s="240">
        <f t="shared" si="4"/>
        <v>0</v>
      </c>
      <c r="K13" s="240">
        <f>'项目支出'!E36</f>
        <v>0</v>
      </c>
      <c r="L13" s="229">
        <f>'项目支出'!F36</f>
        <v>0</v>
      </c>
      <c r="M13" s="229">
        <f>'项目支出'!G36</f>
        <v>0</v>
      </c>
      <c r="N13" s="78"/>
    </row>
    <row r="14" spans="1:14" s="219" customFormat="1" ht="18.75" customHeight="1">
      <c r="A14" s="247">
        <v>7</v>
      </c>
      <c r="B14" s="198" t="s">
        <v>379</v>
      </c>
      <c r="C14" s="240"/>
      <c r="D14" s="240"/>
      <c r="E14" s="240"/>
      <c r="F14" s="249"/>
      <c r="G14" s="240">
        <f t="shared" si="2"/>
        <v>0</v>
      </c>
      <c r="H14" s="240"/>
      <c r="I14" s="240">
        <f t="shared" si="3"/>
        <v>0</v>
      </c>
      <c r="J14" s="240">
        <f t="shared" si="4"/>
        <v>0</v>
      </c>
      <c r="K14" s="240"/>
      <c r="L14" s="229"/>
      <c r="M14" s="229"/>
      <c r="N14" s="78"/>
    </row>
    <row r="15" spans="1:14" s="219" customFormat="1" ht="18.75" customHeight="1">
      <c r="A15" s="78"/>
      <c r="B15" s="198" t="s">
        <v>380</v>
      </c>
      <c r="C15" s="240"/>
      <c r="D15" s="240"/>
      <c r="E15" s="240"/>
      <c r="F15" s="249"/>
      <c r="G15" s="240">
        <f t="shared" si="2"/>
        <v>0</v>
      </c>
      <c r="H15" s="240"/>
      <c r="I15" s="240">
        <f t="shared" si="3"/>
        <v>0</v>
      </c>
      <c r="J15" s="240">
        <f t="shared" si="4"/>
        <v>0</v>
      </c>
      <c r="K15" s="240"/>
      <c r="L15" s="229"/>
      <c r="M15" s="229"/>
      <c r="N15" s="78"/>
    </row>
    <row r="16" spans="1:14" s="219" customFormat="1" ht="18.75" customHeight="1">
      <c r="A16" s="247">
        <v>9</v>
      </c>
      <c r="B16" s="198" t="s">
        <v>381</v>
      </c>
      <c r="C16" s="240"/>
      <c r="D16" s="240"/>
      <c r="E16" s="240"/>
      <c r="F16" s="249"/>
      <c r="G16" s="240">
        <f t="shared" si="2"/>
        <v>0</v>
      </c>
      <c r="H16" s="240"/>
      <c r="I16" s="240">
        <f t="shared" si="3"/>
        <v>0</v>
      </c>
      <c r="J16" s="240">
        <f t="shared" si="4"/>
        <v>0</v>
      </c>
      <c r="K16" s="240"/>
      <c r="L16" s="229"/>
      <c r="M16" s="229"/>
      <c r="N16" s="78"/>
    </row>
    <row r="17" spans="1:14" s="219" customFormat="1" ht="18.75" customHeight="1">
      <c r="A17" s="78">
        <v>10</v>
      </c>
      <c r="B17" s="198" t="s">
        <v>382</v>
      </c>
      <c r="C17" s="240"/>
      <c r="D17" s="240"/>
      <c r="E17" s="240"/>
      <c r="F17" s="250"/>
      <c r="G17" s="240">
        <f t="shared" si="2"/>
        <v>0</v>
      </c>
      <c r="H17" s="240"/>
      <c r="I17" s="240">
        <f t="shared" si="3"/>
        <v>0</v>
      </c>
      <c r="J17" s="240">
        <f t="shared" si="4"/>
        <v>0</v>
      </c>
      <c r="K17" s="240"/>
      <c r="L17" s="229"/>
      <c r="M17" s="229"/>
      <c r="N17" s="78"/>
    </row>
    <row r="18" spans="1:14" s="219" customFormat="1" ht="18.75" customHeight="1">
      <c r="A18" s="247">
        <v>11</v>
      </c>
      <c r="B18" s="198" t="s">
        <v>383</v>
      </c>
      <c r="C18" s="240"/>
      <c r="D18" s="240"/>
      <c r="E18" s="240"/>
      <c r="F18" s="250"/>
      <c r="G18" s="240">
        <f t="shared" si="2"/>
        <v>0</v>
      </c>
      <c r="H18" s="240"/>
      <c r="I18" s="240">
        <f t="shared" si="3"/>
        <v>0</v>
      </c>
      <c r="J18" s="240">
        <f t="shared" si="4"/>
        <v>0</v>
      </c>
      <c r="K18" s="240"/>
      <c r="L18" s="229"/>
      <c r="M18" s="229"/>
      <c r="N18" s="78"/>
    </row>
    <row r="19" spans="1:14" s="219" customFormat="1" ht="18.75" customHeight="1">
      <c r="A19" s="78">
        <v>12</v>
      </c>
      <c r="B19" s="198" t="s">
        <v>384</v>
      </c>
      <c r="C19" s="241">
        <v>3</v>
      </c>
      <c r="D19" s="241"/>
      <c r="E19" s="241"/>
      <c r="F19" s="251">
        <f>'基本支出'!F16/10000</f>
        <v>72.646052</v>
      </c>
      <c r="G19" s="240">
        <f t="shared" si="2"/>
        <v>48</v>
      </c>
      <c r="H19" s="240"/>
      <c r="I19" s="240">
        <f t="shared" si="3"/>
        <v>48</v>
      </c>
      <c r="J19" s="240">
        <f t="shared" si="4"/>
        <v>48</v>
      </c>
      <c r="K19" s="241">
        <f>'项目支出'!E63</f>
        <v>48</v>
      </c>
      <c r="L19" s="259">
        <f>'项目支出'!F63</f>
        <v>0</v>
      </c>
      <c r="M19" s="259">
        <f>'项目支出'!G63</f>
        <v>0</v>
      </c>
      <c r="N19" s="78"/>
    </row>
    <row r="20" spans="1:14" s="219" customFormat="1" ht="18.75" customHeight="1">
      <c r="A20" s="247">
        <v>13</v>
      </c>
      <c r="B20" s="198" t="s">
        <v>385</v>
      </c>
      <c r="C20" s="240">
        <v>9</v>
      </c>
      <c r="D20" s="240"/>
      <c r="E20" s="240"/>
      <c r="F20" s="249">
        <f>'基本支出'!F17/10000</f>
        <v>238.00752400000002</v>
      </c>
      <c r="G20" s="240">
        <f t="shared" si="2"/>
        <v>233.70000000000002</v>
      </c>
      <c r="H20" s="240"/>
      <c r="I20" s="240">
        <f t="shared" si="3"/>
        <v>233.70000000000002</v>
      </c>
      <c r="J20" s="240">
        <f t="shared" si="4"/>
        <v>233.70000000000002</v>
      </c>
      <c r="K20" s="240">
        <f>'项目支出'!E37</f>
        <v>185.3</v>
      </c>
      <c r="L20" s="229">
        <f>'项目支出'!F37</f>
        <v>0</v>
      </c>
      <c r="M20" s="229">
        <f>'项目支出'!G37</f>
        <v>48.4</v>
      </c>
      <c r="N20" s="78"/>
    </row>
    <row r="21" spans="1:14" s="219" customFormat="1" ht="18.75" customHeight="1">
      <c r="A21" s="247"/>
      <c r="B21" s="198" t="s">
        <v>386</v>
      </c>
      <c r="C21" s="241"/>
      <c r="D21" s="241"/>
      <c r="E21" s="241"/>
      <c r="F21" s="249"/>
      <c r="G21" s="240">
        <f t="shared" si="2"/>
        <v>0</v>
      </c>
      <c r="H21" s="240"/>
      <c r="I21" s="240">
        <f t="shared" si="3"/>
        <v>0</v>
      </c>
      <c r="J21" s="240">
        <f t="shared" si="4"/>
        <v>0</v>
      </c>
      <c r="K21" s="241"/>
      <c r="L21" s="259"/>
      <c r="M21" s="259"/>
      <c r="N21" s="78"/>
    </row>
    <row r="22" spans="1:14" s="219" customFormat="1" ht="18.75" customHeight="1">
      <c r="A22" s="247"/>
      <c r="B22" s="198" t="s">
        <v>387</v>
      </c>
      <c r="C22" s="241"/>
      <c r="D22" s="241"/>
      <c r="E22" s="241"/>
      <c r="F22" s="249"/>
      <c r="G22" s="240">
        <f t="shared" si="2"/>
        <v>0</v>
      </c>
      <c r="H22" s="240"/>
      <c r="I22" s="240">
        <f t="shared" si="3"/>
        <v>0</v>
      </c>
      <c r="J22" s="240">
        <f t="shared" si="4"/>
        <v>0</v>
      </c>
      <c r="K22" s="241"/>
      <c r="L22" s="259"/>
      <c r="M22" s="259"/>
      <c r="N22" s="78"/>
    </row>
    <row r="23" spans="1:14" s="219" customFormat="1" ht="18.75" customHeight="1">
      <c r="A23" s="247"/>
      <c r="B23" s="198" t="s">
        <v>388</v>
      </c>
      <c r="C23" s="241"/>
      <c r="D23" s="241"/>
      <c r="E23" s="241"/>
      <c r="F23" s="249"/>
      <c r="G23" s="240">
        <f t="shared" si="2"/>
        <v>0</v>
      </c>
      <c r="H23" s="240"/>
      <c r="I23" s="240">
        <f t="shared" si="3"/>
        <v>0</v>
      </c>
      <c r="J23" s="240">
        <f t="shared" si="4"/>
        <v>0</v>
      </c>
      <c r="K23" s="241"/>
      <c r="L23" s="259"/>
      <c r="M23" s="259"/>
      <c r="N23" s="78"/>
    </row>
    <row r="24" spans="1:14" s="219" customFormat="1" ht="18.75" customHeight="1">
      <c r="A24" s="247"/>
      <c r="B24" s="198" t="s">
        <v>389</v>
      </c>
      <c r="C24" s="241"/>
      <c r="D24" s="241"/>
      <c r="E24" s="241">
        <v>3</v>
      </c>
      <c r="F24" s="249">
        <f>'基本支出'!F18/10000</f>
        <v>9</v>
      </c>
      <c r="G24" s="240">
        <f t="shared" si="2"/>
        <v>661</v>
      </c>
      <c r="H24" s="240"/>
      <c r="I24" s="240">
        <f t="shared" si="3"/>
        <v>661</v>
      </c>
      <c r="J24" s="240">
        <f t="shared" si="4"/>
        <v>661</v>
      </c>
      <c r="K24" s="241">
        <f>'项目支出'!E83</f>
        <v>459</v>
      </c>
      <c r="L24" s="259">
        <f>'项目支出'!F83</f>
        <v>0</v>
      </c>
      <c r="M24" s="259">
        <f>'项目支出'!G83</f>
        <v>202</v>
      </c>
      <c r="N24" s="78"/>
    </row>
    <row r="25" spans="1:14" s="220" customFormat="1" ht="17.25" customHeight="1">
      <c r="A25" s="78">
        <v>20</v>
      </c>
      <c r="B25" s="248" t="s">
        <v>390</v>
      </c>
      <c r="C25" s="240">
        <f aca="true" t="shared" si="5" ref="C25:M25">C26+C27+C28</f>
        <v>0</v>
      </c>
      <c r="D25" s="240">
        <f t="shared" si="5"/>
        <v>0</v>
      </c>
      <c r="E25" s="240">
        <f t="shared" si="5"/>
        <v>69</v>
      </c>
      <c r="F25" s="249">
        <f t="shared" si="5"/>
        <v>95.35</v>
      </c>
      <c r="G25" s="240">
        <f t="shared" si="5"/>
        <v>0</v>
      </c>
      <c r="H25" s="240">
        <f t="shared" si="5"/>
        <v>0</v>
      </c>
      <c r="I25" s="240">
        <f t="shared" si="5"/>
        <v>0</v>
      </c>
      <c r="J25" s="240">
        <f t="shared" si="5"/>
        <v>0</v>
      </c>
      <c r="K25" s="240">
        <f t="shared" si="5"/>
        <v>0</v>
      </c>
      <c r="L25" s="240">
        <f t="shared" si="5"/>
        <v>0</v>
      </c>
      <c r="M25" s="240">
        <f t="shared" si="5"/>
        <v>0</v>
      </c>
      <c r="N25" s="78"/>
    </row>
    <row r="26" spans="1:14" s="219" customFormat="1" ht="17.25" customHeight="1">
      <c r="A26" s="247">
        <v>21</v>
      </c>
      <c r="B26" s="252" t="s">
        <v>391</v>
      </c>
      <c r="C26" s="240"/>
      <c r="D26" s="240"/>
      <c r="E26" s="240"/>
      <c r="F26" s="249"/>
      <c r="G26" s="240"/>
      <c r="H26" s="240"/>
      <c r="I26" s="240"/>
      <c r="J26" s="240"/>
      <c r="K26" s="240"/>
      <c r="L26" s="229"/>
      <c r="M26" s="229"/>
      <c r="N26" s="78"/>
    </row>
    <row r="27" spans="1:14" s="219" customFormat="1" ht="17.25" customHeight="1">
      <c r="A27" s="78">
        <v>22</v>
      </c>
      <c r="B27" s="198" t="s">
        <v>392</v>
      </c>
      <c r="C27" s="240"/>
      <c r="D27" s="240"/>
      <c r="E27" s="240"/>
      <c r="F27" s="249"/>
      <c r="G27" s="240"/>
      <c r="H27" s="240"/>
      <c r="I27" s="240"/>
      <c r="J27" s="240"/>
      <c r="K27" s="240"/>
      <c r="L27" s="229"/>
      <c r="M27" s="229"/>
      <c r="N27" s="78"/>
    </row>
    <row r="28" spans="1:14" s="219" customFormat="1" ht="17.25" customHeight="1">
      <c r="A28" s="247">
        <v>23</v>
      </c>
      <c r="B28" s="198" t="s">
        <v>393</v>
      </c>
      <c r="C28" s="240"/>
      <c r="D28" s="240"/>
      <c r="E28" s="240">
        <v>69</v>
      </c>
      <c r="F28" s="249">
        <f>'基本支出'!F21/10000</f>
        <v>95.35</v>
      </c>
      <c r="G28" s="240"/>
      <c r="H28" s="240"/>
      <c r="I28" s="240"/>
      <c r="J28" s="240"/>
      <c r="K28" s="240"/>
      <c r="L28" s="229"/>
      <c r="M28" s="229"/>
      <c r="N28" s="78"/>
    </row>
    <row r="29" spans="1:14" s="219" customFormat="1" ht="17.25" customHeight="1">
      <c r="A29" s="78">
        <v>24</v>
      </c>
      <c r="B29" s="253" t="s">
        <v>394</v>
      </c>
      <c r="C29" s="240">
        <f aca="true" t="shared" si="6" ref="C29:M29">C30+C31</f>
        <v>0</v>
      </c>
      <c r="D29" s="240">
        <f t="shared" si="6"/>
        <v>0</v>
      </c>
      <c r="E29" s="240">
        <f t="shared" si="6"/>
        <v>0</v>
      </c>
      <c r="F29" s="249">
        <f t="shared" si="6"/>
        <v>0</v>
      </c>
      <c r="G29" s="240">
        <f t="shared" si="6"/>
        <v>6141.88</v>
      </c>
      <c r="H29" s="240">
        <f t="shared" si="6"/>
        <v>4242.37</v>
      </c>
      <c r="I29" s="240">
        <f t="shared" si="6"/>
        <v>1899.51</v>
      </c>
      <c r="J29" s="240">
        <f t="shared" si="6"/>
        <v>1899.51</v>
      </c>
      <c r="K29" s="240">
        <f t="shared" si="6"/>
        <v>1124.67</v>
      </c>
      <c r="L29" s="240">
        <f t="shared" si="6"/>
        <v>0</v>
      </c>
      <c r="M29" s="240">
        <f t="shared" si="6"/>
        <v>774.84</v>
      </c>
      <c r="N29" s="78"/>
    </row>
    <row r="30" spans="1:14" s="220" customFormat="1" ht="17.25" customHeight="1">
      <c r="A30" s="247">
        <v>25</v>
      </c>
      <c r="B30" s="254" t="s">
        <v>395</v>
      </c>
      <c r="C30" s="240"/>
      <c r="D30" s="240"/>
      <c r="E30" s="240"/>
      <c r="F30" s="249"/>
      <c r="G30" s="240">
        <f>H30+I30</f>
        <v>6013.8</v>
      </c>
      <c r="H30" s="240">
        <f>'项目支出'!C104</f>
        <v>4242.37</v>
      </c>
      <c r="I30" s="240">
        <f>J30</f>
        <v>1771.43</v>
      </c>
      <c r="J30" s="236">
        <f>K30+L30+M30</f>
        <v>1771.43</v>
      </c>
      <c r="K30" s="240">
        <f>'项目支出'!E104</f>
        <v>996.59</v>
      </c>
      <c r="L30" s="260"/>
      <c r="M30" s="260">
        <f>'项目支出'!G104</f>
        <v>774.84</v>
      </c>
      <c r="N30" s="78"/>
    </row>
    <row r="31" spans="1:14" s="219" customFormat="1" ht="17.25" customHeight="1">
      <c r="A31" s="78">
        <v>26</v>
      </c>
      <c r="B31" s="198" t="s">
        <v>396</v>
      </c>
      <c r="C31" s="240"/>
      <c r="D31" s="240"/>
      <c r="E31" s="240"/>
      <c r="F31" s="249"/>
      <c r="G31" s="240">
        <f>H31+I31</f>
        <v>128.07999999999998</v>
      </c>
      <c r="H31" s="240"/>
      <c r="I31" s="240">
        <f>J31</f>
        <v>128.07999999999998</v>
      </c>
      <c r="J31" s="236">
        <f>K31+L31+M31</f>
        <v>128.07999999999998</v>
      </c>
      <c r="K31" s="240">
        <f>'项目支出'!E121</f>
        <v>128.07999999999998</v>
      </c>
      <c r="L31" s="260"/>
      <c r="M31" s="260">
        <f>'项目支出'!G121</f>
        <v>0</v>
      </c>
      <c r="N31" s="78"/>
    </row>
    <row r="32" spans="1:14" s="219" customFormat="1" ht="17.25" customHeight="1">
      <c r="A32" s="78"/>
      <c r="B32" s="253" t="s">
        <v>397</v>
      </c>
      <c r="C32" s="240">
        <f>C33+C34</f>
        <v>0</v>
      </c>
      <c r="D32" s="240">
        <f aca="true" t="shared" si="7" ref="D32:M32">D33+D34</f>
        <v>0</v>
      </c>
      <c r="E32" s="240">
        <f t="shared" si="7"/>
        <v>0</v>
      </c>
      <c r="F32" s="249">
        <f t="shared" si="7"/>
        <v>0</v>
      </c>
      <c r="G32" s="240">
        <f t="shared" si="7"/>
        <v>0</v>
      </c>
      <c r="H32" s="240">
        <f t="shared" si="7"/>
        <v>0</v>
      </c>
      <c r="I32" s="240">
        <f t="shared" si="7"/>
        <v>0</v>
      </c>
      <c r="J32" s="240">
        <f t="shared" si="7"/>
        <v>0</v>
      </c>
      <c r="K32" s="240">
        <f t="shared" si="7"/>
        <v>0</v>
      </c>
      <c r="L32" s="240">
        <f t="shared" si="7"/>
        <v>0</v>
      </c>
      <c r="M32" s="240">
        <f t="shared" si="7"/>
        <v>0</v>
      </c>
      <c r="N32" s="78"/>
    </row>
    <row r="33" spans="1:14" s="219" customFormat="1" ht="17.25" customHeight="1">
      <c r="A33" s="78"/>
      <c r="B33" s="254" t="s">
        <v>398</v>
      </c>
      <c r="C33" s="240"/>
      <c r="D33" s="240"/>
      <c r="E33" s="240"/>
      <c r="F33" s="249"/>
      <c r="G33" s="240"/>
      <c r="H33" s="240"/>
      <c r="I33" s="240"/>
      <c r="J33" s="236"/>
      <c r="K33" s="240"/>
      <c r="L33" s="260"/>
      <c r="M33" s="260"/>
      <c r="N33" s="78"/>
    </row>
    <row r="34" spans="1:14" s="219" customFormat="1" ht="17.25" customHeight="1">
      <c r="A34" s="78"/>
      <c r="B34" s="198" t="s">
        <v>399</v>
      </c>
      <c r="C34" s="240"/>
      <c r="D34" s="240"/>
      <c r="E34" s="240"/>
      <c r="F34" s="249"/>
      <c r="G34" s="240"/>
      <c r="H34" s="240"/>
      <c r="I34" s="240"/>
      <c r="J34" s="236"/>
      <c r="K34" s="240"/>
      <c r="L34" s="260"/>
      <c r="M34" s="260"/>
      <c r="N34" s="78"/>
    </row>
    <row r="35" spans="1:14" s="220" customFormat="1" ht="17.25" customHeight="1">
      <c r="A35" s="247">
        <v>27</v>
      </c>
      <c r="B35" s="248" t="s">
        <v>400</v>
      </c>
      <c r="C35" s="240">
        <f>C36+C37+C38+C39</f>
        <v>4</v>
      </c>
      <c r="D35" s="240">
        <f aca="true" t="shared" si="8" ref="D35:M35">D36+D37+D38+D39</f>
        <v>0</v>
      </c>
      <c r="E35" s="240">
        <f t="shared" si="8"/>
        <v>0</v>
      </c>
      <c r="F35" s="249">
        <f t="shared" si="8"/>
        <v>104.391408</v>
      </c>
      <c r="G35" s="240">
        <f t="shared" si="8"/>
        <v>2475.38</v>
      </c>
      <c r="H35" s="240">
        <f t="shared" si="8"/>
        <v>0</v>
      </c>
      <c r="I35" s="240">
        <f t="shared" si="8"/>
        <v>2475.38</v>
      </c>
      <c r="J35" s="240">
        <f t="shared" si="8"/>
        <v>2475.38</v>
      </c>
      <c r="K35" s="240">
        <f t="shared" si="8"/>
        <v>1239</v>
      </c>
      <c r="L35" s="240">
        <f t="shared" si="8"/>
        <v>0</v>
      </c>
      <c r="M35" s="240">
        <f t="shared" si="8"/>
        <v>1236.3799999999999</v>
      </c>
      <c r="N35" s="78"/>
    </row>
    <row r="36" spans="1:14" s="219" customFormat="1" ht="17.25" customHeight="1">
      <c r="A36" s="78">
        <v>28</v>
      </c>
      <c r="B36" s="198" t="s">
        <v>401</v>
      </c>
      <c r="C36" s="255">
        <v>4</v>
      </c>
      <c r="D36" s="240"/>
      <c r="E36" s="240"/>
      <c r="F36" s="249">
        <f>'基本支出'!F33/10000</f>
        <v>104.391408</v>
      </c>
      <c r="G36" s="240">
        <f>H36+I36</f>
        <v>2389.38</v>
      </c>
      <c r="H36" s="240"/>
      <c r="I36" s="240">
        <f>J36</f>
        <v>2389.38</v>
      </c>
      <c r="J36" s="240">
        <f>K36+L36+M36</f>
        <v>2389.38</v>
      </c>
      <c r="K36" s="240">
        <f>'项目支出'!E137</f>
        <v>1153</v>
      </c>
      <c r="L36" s="240"/>
      <c r="M36" s="260">
        <f>'项目支出'!G137</f>
        <v>1236.3799999999999</v>
      </c>
      <c r="N36" s="78"/>
    </row>
    <row r="37" spans="1:14" s="219" customFormat="1" ht="17.25" customHeight="1">
      <c r="A37" s="247">
        <v>29</v>
      </c>
      <c r="B37" s="198" t="s">
        <v>402</v>
      </c>
      <c r="C37" s="240"/>
      <c r="D37" s="240"/>
      <c r="E37" s="240"/>
      <c r="F37" s="249"/>
      <c r="G37" s="240">
        <f>H37+I37</f>
        <v>0</v>
      </c>
      <c r="H37" s="240"/>
      <c r="I37" s="240">
        <f>J37</f>
        <v>0</v>
      </c>
      <c r="J37" s="240">
        <f>K37+L37+M37</f>
        <v>0</v>
      </c>
      <c r="K37" s="240"/>
      <c r="L37" s="240"/>
      <c r="M37" s="260"/>
      <c r="N37" s="78"/>
    </row>
    <row r="38" spans="1:14" s="219" customFormat="1" ht="17.25" customHeight="1">
      <c r="A38" s="78">
        <v>30</v>
      </c>
      <c r="B38" s="198" t="s">
        <v>403</v>
      </c>
      <c r="C38" s="240"/>
      <c r="D38" s="240"/>
      <c r="E38" s="240"/>
      <c r="F38" s="249"/>
      <c r="G38" s="240">
        <f>H38+I38</f>
        <v>86</v>
      </c>
      <c r="H38" s="240"/>
      <c r="I38" s="240">
        <f>J38</f>
        <v>86</v>
      </c>
      <c r="J38" s="240">
        <f>K38+L38+M38</f>
        <v>86</v>
      </c>
      <c r="K38" s="240">
        <f>'项目支出'!E164</f>
        <v>86</v>
      </c>
      <c r="L38" s="240"/>
      <c r="M38" s="260">
        <f>'项目支出'!G164</f>
        <v>0</v>
      </c>
      <c r="N38" s="78"/>
    </row>
    <row r="39" spans="1:14" s="219" customFormat="1" ht="17.25" customHeight="1">
      <c r="A39" s="247">
        <v>31</v>
      </c>
      <c r="B39" s="198" t="s">
        <v>404</v>
      </c>
      <c r="C39" s="240"/>
      <c r="D39" s="240"/>
      <c r="E39" s="240"/>
      <c r="F39" s="249"/>
      <c r="G39" s="240">
        <f>H39+I39</f>
        <v>0</v>
      </c>
      <c r="H39" s="240"/>
      <c r="I39" s="240">
        <f>J39</f>
        <v>0</v>
      </c>
      <c r="J39" s="240">
        <f>K39+L39+M39</f>
        <v>0</v>
      </c>
      <c r="K39" s="240"/>
      <c r="L39" s="240"/>
      <c r="M39" s="260"/>
      <c r="N39" s="78"/>
    </row>
    <row r="40" spans="1:14" s="220" customFormat="1" ht="17.25" customHeight="1">
      <c r="A40" s="78">
        <v>32</v>
      </c>
      <c r="B40" s="248" t="s">
        <v>405</v>
      </c>
      <c r="C40" s="240">
        <f>C41+C42+C43+C44+C45+C46+C47+C48+C49+C50+C53</f>
        <v>10</v>
      </c>
      <c r="D40" s="240">
        <f>D41+D42+D43+D44+D45+D46+D47+D48+D49+D50+D53</f>
        <v>38</v>
      </c>
      <c r="E40" s="240">
        <f>E41+E42+E43+E44+E45+E46+E47+E48+E49+E50+E53</f>
        <v>4</v>
      </c>
      <c r="F40" s="249">
        <f>F41+F42+F43+F44+F45+F46+F47+F48+F49+F50+F53</f>
        <v>302.744368</v>
      </c>
      <c r="G40" s="240">
        <f aca="true" t="shared" si="9" ref="G40:M40">SUM(G41:G53)</f>
        <v>2154.3</v>
      </c>
      <c r="H40" s="240">
        <f t="shared" si="9"/>
        <v>0</v>
      </c>
      <c r="I40" s="240">
        <f t="shared" si="9"/>
        <v>2154.3</v>
      </c>
      <c r="J40" s="240">
        <f t="shared" si="9"/>
        <v>2154.3</v>
      </c>
      <c r="K40" s="240">
        <f t="shared" si="9"/>
        <v>374.3</v>
      </c>
      <c r="L40" s="240">
        <f t="shared" si="9"/>
        <v>1780</v>
      </c>
      <c r="M40" s="240">
        <f t="shared" si="9"/>
        <v>0</v>
      </c>
      <c r="N40" s="78"/>
    </row>
    <row r="41" spans="1:14" s="219" customFormat="1" ht="17.25" customHeight="1">
      <c r="A41" s="247">
        <v>33</v>
      </c>
      <c r="B41" s="198" t="s">
        <v>406</v>
      </c>
      <c r="C41" s="240">
        <v>4</v>
      </c>
      <c r="D41" s="240"/>
      <c r="E41" s="240"/>
      <c r="F41" s="250">
        <f>'基本支出'!F37/10000</f>
        <v>97.634304</v>
      </c>
      <c r="G41" s="240">
        <f>H41+I41</f>
        <v>96.3</v>
      </c>
      <c r="H41" s="240"/>
      <c r="I41" s="240">
        <f>J41</f>
        <v>96.3</v>
      </c>
      <c r="J41" s="229">
        <f>K41+L41+M41</f>
        <v>96.3</v>
      </c>
      <c r="K41" s="240">
        <f>'项目支出'!E170</f>
        <v>96.3</v>
      </c>
      <c r="L41" s="229"/>
      <c r="M41" s="240">
        <f>'项目支出'!G170</f>
        <v>0</v>
      </c>
      <c r="N41" s="78"/>
    </row>
    <row r="42" spans="1:14" s="219" customFormat="1" ht="17.25" customHeight="1">
      <c r="A42" s="78">
        <v>34</v>
      </c>
      <c r="B42" s="198" t="s">
        <v>407</v>
      </c>
      <c r="C42" s="241"/>
      <c r="D42" s="241"/>
      <c r="E42" s="241"/>
      <c r="F42" s="251"/>
      <c r="G42" s="240">
        <f aca="true" t="shared" si="10" ref="G42:G53">H42+I42</f>
        <v>0</v>
      </c>
      <c r="H42" s="240"/>
      <c r="I42" s="240">
        <f aca="true" t="shared" si="11" ref="I42:I53">J42</f>
        <v>0</v>
      </c>
      <c r="J42" s="229">
        <f aca="true" t="shared" si="12" ref="J42:J53">K42+L42+M42</f>
        <v>0</v>
      </c>
      <c r="K42" s="241"/>
      <c r="L42" s="259"/>
      <c r="M42" s="240"/>
      <c r="N42" s="78"/>
    </row>
    <row r="43" spans="1:14" s="219" customFormat="1" ht="17.25" customHeight="1">
      <c r="A43" s="247">
        <v>35</v>
      </c>
      <c r="B43" s="198" t="s">
        <v>408</v>
      </c>
      <c r="C43" s="241"/>
      <c r="D43" s="241">
        <v>38</v>
      </c>
      <c r="E43" s="241"/>
      <c r="F43" s="251">
        <f>'基本支出'!F39/10000</f>
        <v>50.887</v>
      </c>
      <c r="G43" s="240">
        <f t="shared" si="10"/>
        <v>7</v>
      </c>
      <c r="H43" s="240"/>
      <c r="I43" s="240">
        <f t="shared" si="11"/>
        <v>7</v>
      </c>
      <c r="J43" s="229">
        <f t="shared" si="12"/>
        <v>7</v>
      </c>
      <c r="K43" s="241">
        <f>'项目支出'!E176</f>
        <v>7</v>
      </c>
      <c r="L43" s="259"/>
      <c r="M43" s="240">
        <f>'项目支出'!G176</f>
        <v>0</v>
      </c>
      <c r="N43" s="78"/>
    </row>
    <row r="44" spans="1:14" s="219" customFormat="1" ht="17.25" customHeight="1">
      <c r="A44" s="78">
        <v>36</v>
      </c>
      <c r="B44" s="198" t="s">
        <v>409</v>
      </c>
      <c r="C44" s="240"/>
      <c r="D44" s="240"/>
      <c r="E44" s="240"/>
      <c r="F44" s="250"/>
      <c r="G44" s="240">
        <f t="shared" si="10"/>
        <v>0</v>
      </c>
      <c r="H44" s="240"/>
      <c r="I44" s="240">
        <f t="shared" si="11"/>
        <v>0</v>
      </c>
      <c r="J44" s="229">
        <f t="shared" si="12"/>
        <v>0</v>
      </c>
      <c r="K44" s="240"/>
      <c r="L44" s="229"/>
      <c r="M44" s="260"/>
      <c r="N44" s="78"/>
    </row>
    <row r="45" spans="1:14" s="219" customFormat="1" ht="17.25" customHeight="1">
      <c r="A45" s="247">
        <v>37</v>
      </c>
      <c r="B45" s="198" t="s">
        <v>410</v>
      </c>
      <c r="C45" s="240"/>
      <c r="D45" s="240"/>
      <c r="E45" s="240"/>
      <c r="F45" s="250"/>
      <c r="G45" s="240">
        <f t="shared" si="10"/>
        <v>463</v>
      </c>
      <c r="H45" s="240"/>
      <c r="I45" s="240">
        <f t="shared" si="11"/>
        <v>463</v>
      </c>
      <c r="J45" s="229">
        <f t="shared" si="12"/>
        <v>463</v>
      </c>
      <c r="K45" s="240">
        <f>'项目支出'!E179</f>
        <v>15</v>
      </c>
      <c r="L45" s="229">
        <f>'项目支出'!F179</f>
        <v>448</v>
      </c>
      <c r="M45" s="260"/>
      <c r="N45" s="78"/>
    </row>
    <row r="46" spans="1:14" s="219" customFormat="1" ht="17.25" customHeight="1">
      <c r="A46" s="78">
        <v>38</v>
      </c>
      <c r="B46" s="198" t="s">
        <v>411</v>
      </c>
      <c r="C46" s="240"/>
      <c r="D46" s="240"/>
      <c r="E46" s="240"/>
      <c r="F46" s="250"/>
      <c r="G46" s="240">
        <f t="shared" si="10"/>
        <v>0</v>
      </c>
      <c r="H46" s="240"/>
      <c r="I46" s="240">
        <f t="shared" si="11"/>
        <v>0</v>
      </c>
      <c r="J46" s="229">
        <f t="shared" si="12"/>
        <v>0</v>
      </c>
      <c r="K46" s="240"/>
      <c r="L46" s="229"/>
      <c r="M46" s="260"/>
      <c r="N46" s="78"/>
    </row>
    <row r="47" spans="1:14" s="219" customFormat="1" ht="17.25" customHeight="1">
      <c r="A47" s="247">
        <v>39</v>
      </c>
      <c r="B47" s="198" t="s">
        <v>412</v>
      </c>
      <c r="C47" s="240">
        <v>6</v>
      </c>
      <c r="D47" s="240"/>
      <c r="E47" s="240">
        <v>4</v>
      </c>
      <c r="F47" s="250">
        <f>'基本支出'!F40/10000</f>
        <v>154.223064</v>
      </c>
      <c r="G47" s="240">
        <f t="shared" si="10"/>
        <v>637</v>
      </c>
      <c r="H47" s="240"/>
      <c r="I47" s="240">
        <f t="shared" si="11"/>
        <v>637</v>
      </c>
      <c r="J47" s="229">
        <f t="shared" si="12"/>
        <v>637</v>
      </c>
      <c r="K47" s="240">
        <f>'项目支出'!E189</f>
        <v>251</v>
      </c>
      <c r="L47" s="229">
        <f>'项目支出'!F189</f>
        <v>386</v>
      </c>
      <c r="M47" s="260"/>
      <c r="N47" s="78"/>
    </row>
    <row r="48" spans="1:14" s="219" customFormat="1" ht="17.25" customHeight="1">
      <c r="A48" s="78">
        <v>40</v>
      </c>
      <c r="B48" s="198" t="s">
        <v>413</v>
      </c>
      <c r="C48" s="240"/>
      <c r="D48" s="240"/>
      <c r="E48" s="240"/>
      <c r="F48" s="250"/>
      <c r="G48" s="240">
        <f t="shared" si="10"/>
        <v>433</v>
      </c>
      <c r="H48" s="240"/>
      <c r="I48" s="240">
        <f t="shared" si="11"/>
        <v>433</v>
      </c>
      <c r="J48" s="229">
        <f t="shared" si="12"/>
        <v>433</v>
      </c>
      <c r="K48" s="240">
        <f>'项目支出'!E196</f>
        <v>0</v>
      </c>
      <c r="L48" s="229">
        <f>'项目支出'!F196</f>
        <v>433</v>
      </c>
      <c r="M48" s="260"/>
      <c r="N48" s="78"/>
    </row>
    <row r="49" spans="1:14" s="219" customFormat="1" ht="17.25" customHeight="1">
      <c r="A49" s="247">
        <v>41</v>
      </c>
      <c r="B49" s="198" t="s">
        <v>414</v>
      </c>
      <c r="C49" s="240"/>
      <c r="D49" s="240"/>
      <c r="E49" s="240"/>
      <c r="F49" s="250"/>
      <c r="G49" s="240">
        <f t="shared" si="10"/>
        <v>0</v>
      </c>
      <c r="H49" s="240"/>
      <c r="I49" s="240">
        <f t="shared" si="11"/>
        <v>0</v>
      </c>
      <c r="J49" s="229">
        <f t="shared" si="12"/>
        <v>0</v>
      </c>
      <c r="K49" s="240"/>
      <c r="L49" s="229"/>
      <c r="M49" s="260"/>
      <c r="N49" s="78"/>
    </row>
    <row r="50" spans="1:14" s="219" customFormat="1" ht="17.25" customHeight="1">
      <c r="A50" s="78">
        <v>42</v>
      </c>
      <c r="B50" s="198" t="s">
        <v>415</v>
      </c>
      <c r="C50" s="240"/>
      <c r="D50" s="240"/>
      <c r="E50" s="240"/>
      <c r="F50" s="250"/>
      <c r="G50" s="240">
        <f t="shared" si="10"/>
        <v>0</v>
      </c>
      <c r="H50" s="240"/>
      <c r="I50" s="240">
        <f t="shared" si="11"/>
        <v>0</v>
      </c>
      <c r="J50" s="229">
        <f t="shared" si="12"/>
        <v>0</v>
      </c>
      <c r="K50" s="240"/>
      <c r="L50" s="229"/>
      <c r="M50" s="260"/>
      <c r="N50" s="78"/>
    </row>
    <row r="51" spans="1:14" s="219" customFormat="1" ht="17.25" customHeight="1">
      <c r="A51" s="78"/>
      <c r="B51" s="198" t="s">
        <v>416</v>
      </c>
      <c r="C51" s="240"/>
      <c r="D51" s="240"/>
      <c r="E51" s="240"/>
      <c r="F51" s="250"/>
      <c r="G51" s="240">
        <f t="shared" si="10"/>
        <v>15</v>
      </c>
      <c r="H51" s="240"/>
      <c r="I51" s="240">
        <f t="shared" si="11"/>
        <v>15</v>
      </c>
      <c r="J51" s="229">
        <f t="shared" si="12"/>
        <v>15</v>
      </c>
      <c r="K51" s="240">
        <f>'项目支出'!E204</f>
        <v>0</v>
      </c>
      <c r="L51" s="229">
        <f>'项目支出'!F204</f>
        <v>15</v>
      </c>
      <c r="M51" s="261"/>
      <c r="N51" s="78"/>
    </row>
    <row r="52" spans="1:14" s="219" customFormat="1" ht="17.25" customHeight="1">
      <c r="A52" s="78"/>
      <c r="B52" s="198" t="s">
        <v>417</v>
      </c>
      <c r="C52" s="240"/>
      <c r="D52" s="240"/>
      <c r="E52" s="240"/>
      <c r="F52" s="250"/>
      <c r="G52" s="240">
        <f t="shared" si="10"/>
        <v>480</v>
      </c>
      <c r="H52" s="240"/>
      <c r="I52" s="240">
        <f t="shared" si="11"/>
        <v>480</v>
      </c>
      <c r="J52" s="229">
        <f t="shared" si="12"/>
        <v>480</v>
      </c>
      <c r="K52" s="240">
        <f>'项目支出'!E205</f>
        <v>0</v>
      </c>
      <c r="L52" s="229">
        <f>'项目支出'!F205</f>
        <v>480</v>
      </c>
      <c r="M52" s="261"/>
      <c r="N52" s="78"/>
    </row>
    <row r="53" spans="1:14" s="219" customFormat="1" ht="17.25" customHeight="1">
      <c r="A53" s="247">
        <v>43</v>
      </c>
      <c r="B53" s="198" t="s">
        <v>418</v>
      </c>
      <c r="C53" s="240"/>
      <c r="D53" s="240"/>
      <c r="E53" s="240"/>
      <c r="F53" s="249"/>
      <c r="G53" s="240">
        <f t="shared" si="10"/>
        <v>23</v>
      </c>
      <c r="H53" s="240"/>
      <c r="I53" s="240">
        <f t="shared" si="11"/>
        <v>23</v>
      </c>
      <c r="J53" s="229">
        <f t="shared" si="12"/>
        <v>23</v>
      </c>
      <c r="K53" s="240">
        <f>'项目支出'!E207</f>
        <v>5</v>
      </c>
      <c r="L53" s="240">
        <f>'项目支出'!F207</f>
        <v>18</v>
      </c>
      <c r="M53" s="240"/>
      <c r="N53" s="78"/>
    </row>
    <row r="54" spans="1:14" s="220" customFormat="1" ht="17.25" customHeight="1">
      <c r="A54" s="78">
        <v>44</v>
      </c>
      <c r="B54" s="248" t="s">
        <v>419</v>
      </c>
      <c r="C54" s="240">
        <f aca="true" t="shared" si="13" ref="C54:M54">C55+C56+C57+C59+C60+C61</f>
        <v>7</v>
      </c>
      <c r="D54" s="240">
        <f t="shared" si="13"/>
        <v>0</v>
      </c>
      <c r="E54" s="240">
        <f t="shared" si="13"/>
        <v>2</v>
      </c>
      <c r="F54" s="249">
        <f t="shared" si="13"/>
        <v>177.956052</v>
      </c>
      <c r="G54" s="240">
        <f aca="true" t="shared" si="14" ref="G54:L54">SUM(G55:G61)</f>
        <v>877</v>
      </c>
      <c r="H54" s="240">
        <f t="shared" si="14"/>
        <v>0</v>
      </c>
      <c r="I54" s="240">
        <f t="shared" si="14"/>
        <v>877</v>
      </c>
      <c r="J54" s="240">
        <f t="shared" si="14"/>
        <v>877</v>
      </c>
      <c r="K54" s="240">
        <f t="shared" si="14"/>
        <v>829</v>
      </c>
      <c r="L54" s="240">
        <f t="shared" si="14"/>
        <v>0</v>
      </c>
      <c r="M54" s="240">
        <f t="shared" si="13"/>
        <v>48</v>
      </c>
      <c r="N54" s="78"/>
    </row>
    <row r="55" spans="1:14" s="220" customFormat="1" ht="17.25" customHeight="1">
      <c r="A55" s="78"/>
      <c r="B55" s="198" t="s">
        <v>420</v>
      </c>
      <c r="C55" s="241"/>
      <c r="D55" s="241"/>
      <c r="E55" s="241">
        <v>1</v>
      </c>
      <c r="F55" s="256">
        <f>'基本支出'!F42/10000</f>
        <v>3</v>
      </c>
      <c r="G55" s="241"/>
      <c r="H55" s="241"/>
      <c r="I55" s="241"/>
      <c r="J55" s="241"/>
      <c r="K55" s="241"/>
      <c r="L55" s="241"/>
      <c r="M55" s="259"/>
      <c r="N55" s="78"/>
    </row>
    <row r="56" spans="1:14" s="219" customFormat="1" ht="18" customHeight="1">
      <c r="A56" s="247">
        <v>45</v>
      </c>
      <c r="B56" s="198" t="s">
        <v>421</v>
      </c>
      <c r="C56" s="241"/>
      <c r="D56" s="241"/>
      <c r="E56" s="241"/>
      <c r="F56" s="256"/>
      <c r="G56" s="241">
        <f aca="true" t="shared" si="15" ref="G56:G61">H56+I56</f>
        <v>192</v>
      </c>
      <c r="H56" s="241"/>
      <c r="I56" s="241">
        <f aca="true" t="shared" si="16" ref="I56:I61">J56</f>
        <v>192</v>
      </c>
      <c r="J56" s="241">
        <f aca="true" t="shared" si="17" ref="J56:J61">K56+L56+M56</f>
        <v>192</v>
      </c>
      <c r="K56" s="241">
        <f>'项目支出'!E211</f>
        <v>192</v>
      </c>
      <c r="L56" s="241"/>
      <c r="M56" s="259">
        <f>'项目支出'!G211</f>
        <v>0</v>
      </c>
      <c r="N56" s="78"/>
    </row>
    <row r="57" spans="1:14" s="219" customFormat="1" ht="18" customHeight="1">
      <c r="A57" s="78">
        <v>46</v>
      </c>
      <c r="B57" s="198" t="s">
        <v>422</v>
      </c>
      <c r="C57" s="241">
        <v>7</v>
      </c>
      <c r="D57" s="241"/>
      <c r="E57" s="241">
        <v>1</v>
      </c>
      <c r="F57" s="256">
        <f>'基本支出'!F43/10000</f>
        <v>174.956052</v>
      </c>
      <c r="G57" s="241">
        <f t="shared" si="15"/>
        <v>73</v>
      </c>
      <c r="H57" s="241"/>
      <c r="I57" s="241">
        <f t="shared" si="16"/>
        <v>73</v>
      </c>
      <c r="J57" s="241">
        <f t="shared" si="17"/>
        <v>73</v>
      </c>
      <c r="K57" s="241">
        <f>'项目支出'!E221</f>
        <v>25</v>
      </c>
      <c r="L57" s="241"/>
      <c r="M57" s="259">
        <f>'项目支出'!G221</f>
        <v>48</v>
      </c>
      <c r="N57" s="78"/>
    </row>
    <row r="58" spans="1:14" s="219" customFormat="1" ht="18" customHeight="1">
      <c r="A58" s="78"/>
      <c r="B58" s="198" t="s">
        <v>423</v>
      </c>
      <c r="C58" s="241"/>
      <c r="D58" s="241"/>
      <c r="E58" s="241"/>
      <c r="F58" s="256"/>
      <c r="G58" s="241">
        <f t="shared" si="15"/>
        <v>612</v>
      </c>
      <c r="H58" s="241"/>
      <c r="I58" s="241">
        <f t="shared" si="16"/>
        <v>612</v>
      </c>
      <c r="J58" s="241">
        <f t="shared" si="17"/>
        <v>612</v>
      </c>
      <c r="K58" s="241">
        <f>'项目支出'!E226</f>
        <v>612</v>
      </c>
      <c r="L58" s="241"/>
      <c r="M58" s="259">
        <f>'项目支出'!G226</f>
        <v>0</v>
      </c>
      <c r="N58" s="78"/>
    </row>
    <row r="59" spans="1:14" s="219" customFormat="1" ht="18" customHeight="1">
      <c r="A59" s="78"/>
      <c r="B59" s="198" t="s">
        <v>424</v>
      </c>
      <c r="C59" s="241"/>
      <c r="D59" s="241"/>
      <c r="E59" s="241"/>
      <c r="F59" s="256"/>
      <c r="G59" s="241">
        <f t="shared" si="15"/>
        <v>0</v>
      </c>
      <c r="H59" s="241"/>
      <c r="I59" s="241">
        <f t="shared" si="16"/>
        <v>0</v>
      </c>
      <c r="J59" s="241">
        <f t="shared" si="17"/>
        <v>0</v>
      </c>
      <c r="K59" s="241"/>
      <c r="L59" s="241"/>
      <c r="M59" s="259"/>
      <c r="N59" s="78"/>
    </row>
    <row r="60" spans="1:14" s="219" customFormat="1" ht="18" customHeight="1">
      <c r="A60" s="78"/>
      <c r="B60" s="198" t="s">
        <v>425</v>
      </c>
      <c r="C60" s="241"/>
      <c r="D60" s="241"/>
      <c r="E60" s="241"/>
      <c r="F60" s="256"/>
      <c r="G60" s="241">
        <f t="shared" si="15"/>
        <v>0</v>
      </c>
      <c r="H60" s="241"/>
      <c r="I60" s="241">
        <f t="shared" si="16"/>
        <v>0</v>
      </c>
      <c r="J60" s="241">
        <f t="shared" si="17"/>
        <v>0</v>
      </c>
      <c r="K60" s="241"/>
      <c r="L60" s="241"/>
      <c r="M60" s="259"/>
      <c r="N60" s="78"/>
    </row>
    <row r="61" spans="1:14" s="219" customFormat="1" ht="18" customHeight="1">
      <c r="A61" s="78">
        <v>48</v>
      </c>
      <c r="B61" s="198" t="s">
        <v>426</v>
      </c>
      <c r="C61" s="240"/>
      <c r="D61" s="240"/>
      <c r="E61" s="240"/>
      <c r="F61" s="249"/>
      <c r="G61" s="241">
        <f t="shared" si="15"/>
        <v>0</v>
      </c>
      <c r="H61" s="241"/>
      <c r="I61" s="241">
        <f t="shared" si="16"/>
        <v>0</v>
      </c>
      <c r="J61" s="241">
        <f t="shared" si="17"/>
        <v>0</v>
      </c>
      <c r="K61" s="240"/>
      <c r="L61" s="240"/>
      <c r="M61" s="229"/>
      <c r="N61" s="78"/>
    </row>
    <row r="62" spans="1:14" s="220" customFormat="1" ht="18" customHeight="1">
      <c r="A62" s="247">
        <v>49</v>
      </c>
      <c r="B62" s="248" t="s">
        <v>427</v>
      </c>
      <c r="C62" s="240">
        <f>C63+C64+C65</f>
        <v>0</v>
      </c>
      <c r="D62" s="240">
        <f aca="true" t="shared" si="18" ref="D62:M62">D63+D64+D65</f>
        <v>0</v>
      </c>
      <c r="E62" s="240">
        <f t="shared" si="18"/>
        <v>0</v>
      </c>
      <c r="F62" s="249">
        <f t="shared" si="18"/>
        <v>0</v>
      </c>
      <c r="G62" s="240">
        <f t="shared" si="18"/>
        <v>7502.22</v>
      </c>
      <c r="H62" s="240">
        <f t="shared" si="18"/>
        <v>2456.37</v>
      </c>
      <c r="I62" s="240">
        <f t="shared" si="18"/>
        <v>5045.85</v>
      </c>
      <c r="J62" s="240">
        <f t="shared" si="18"/>
        <v>5045.85</v>
      </c>
      <c r="K62" s="240">
        <f t="shared" si="18"/>
        <v>1735.85</v>
      </c>
      <c r="L62" s="240">
        <f t="shared" si="18"/>
        <v>0</v>
      </c>
      <c r="M62" s="240">
        <f t="shared" si="18"/>
        <v>3310</v>
      </c>
      <c r="N62" s="78"/>
    </row>
    <row r="63" spans="1:14" s="219" customFormat="1" ht="18" customHeight="1">
      <c r="A63" s="78">
        <v>50</v>
      </c>
      <c r="B63" s="198" t="s">
        <v>428</v>
      </c>
      <c r="C63" s="240"/>
      <c r="D63" s="240"/>
      <c r="E63" s="240"/>
      <c r="F63" s="250"/>
      <c r="G63" s="240"/>
      <c r="H63" s="240"/>
      <c r="I63" s="240"/>
      <c r="J63" s="240"/>
      <c r="K63" s="240"/>
      <c r="L63" s="229"/>
      <c r="M63" s="229"/>
      <c r="N63" s="78"/>
    </row>
    <row r="64" spans="1:14" s="219" customFormat="1" ht="18" customHeight="1">
      <c r="A64" s="247">
        <v>51</v>
      </c>
      <c r="B64" s="198" t="s">
        <v>429</v>
      </c>
      <c r="C64" s="240"/>
      <c r="D64" s="240"/>
      <c r="E64" s="240"/>
      <c r="F64" s="250"/>
      <c r="G64" s="240">
        <f>H64+I64</f>
        <v>7502.22</v>
      </c>
      <c r="H64" s="240">
        <f>'项目支出'!C229</f>
        <v>2456.37</v>
      </c>
      <c r="I64" s="240">
        <f>J64</f>
        <v>5045.85</v>
      </c>
      <c r="J64" s="240">
        <f>K64+L64+M64</f>
        <v>5045.85</v>
      </c>
      <c r="K64" s="240">
        <f>'项目支出'!E229</f>
        <v>1735.85</v>
      </c>
      <c r="L64" s="229"/>
      <c r="M64" s="229">
        <f>'项目支出'!G229</f>
        <v>3310</v>
      </c>
      <c r="N64" s="78"/>
    </row>
    <row r="65" spans="1:14" s="219" customFormat="1" ht="18" customHeight="1">
      <c r="A65" s="78">
        <v>52</v>
      </c>
      <c r="B65" s="198" t="s">
        <v>430</v>
      </c>
      <c r="C65" s="240"/>
      <c r="D65" s="240"/>
      <c r="E65" s="240"/>
      <c r="F65" s="250"/>
      <c r="G65" s="240"/>
      <c r="H65" s="240"/>
      <c r="I65" s="240"/>
      <c r="J65" s="240"/>
      <c r="K65" s="240"/>
      <c r="L65" s="229"/>
      <c r="M65" s="229"/>
      <c r="N65" s="78"/>
    </row>
    <row r="66" spans="1:14" s="220" customFormat="1" ht="18" customHeight="1">
      <c r="A66" s="247">
        <v>53</v>
      </c>
      <c r="B66" s="253" t="s">
        <v>431</v>
      </c>
      <c r="C66" s="240">
        <f>C67+C68+C69+C70+C71+C72+C73</f>
        <v>0</v>
      </c>
      <c r="D66" s="240">
        <f aca="true" t="shared" si="19" ref="D66:M66">D67+D68+D69+D70+D71+D72+D73</f>
        <v>0</v>
      </c>
      <c r="E66" s="240">
        <f t="shared" si="19"/>
        <v>13</v>
      </c>
      <c r="F66" s="249">
        <f t="shared" si="19"/>
        <v>39</v>
      </c>
      <c r="G66" s="240">
        <f t="shared" si="19"/>
        <v>3671.7</v>
      </c>
      <c r="H66" s="240">
        <f t="shared" si="19"/>
        <v>521.66</v>
      </c>
      <c r="I66" s="240">
        <f t="shared" si="19"/>
        <v>3150.04</v>
      </c>
      <c r="J66" s="240">
        <f t="shared" si="19"/>
        <v>3150.04</v>
      </c>
      <c r="K66" s="240">
        <f t="shared" si="19"/>
        <v>1720.46</v>
      </c>
      <c r="L66" s="240">
        <f t="shared" si="19"/>
        <v>0</v>
      </c>
      <c r="M66" s="240">
        <f t="shared" si="19"/>
        <v>1429.58</v>
      </c>
      <c r="N66" s="78"/>
    </row>
    <row r="67" spans="1:14" s="219" customFormat="1" ht="18" customHeight="1">
      <c r="A67" s="78">
        <v>54</v>
      </c>
      <c r="B67" s="198" t="s">
        <v>432</v>
      </c>
      <c r="C67" s="240"/>
      <c r="D67" s="240"/>
      <c r="E67" s="240">
        <v>12</v>
      </c>
      <c r="F67" s="250">
        <f>'基本支出'!F48/10000</f>
        <v>36</v>
      </c>
      <c r="G67" s="240"/>
      <c r="H67" s="240"/>
      <c r="I67" s="240"/>
      <c r="J67" s="240"/>
      <c r="K67" s="240"/>
      <c r="L67" s="229"/>
      <c r="M67" s="229"/>
      <c r="N67" s="78"/>
    </row>
    <row r="68" spans="1:14" s="219" customFormat="1" ht="18" customHeight="1">
      <c r="A68" s="247">
        <v>55</v>
      </c>
      <c r="B68" s="198" t="s">
        <v>433</v>
      </c>
      <c r="C68" s="240"/>
      <c r="D68" s="240"/>
      <c r="E68" s="240"/>
      <c r="F68" s="250"/>
      <c r="G68" s="240"/>
      <c r="H68" s="240"/>
      <c r="I68" s="240"/>
      <c r="J68" s="240"/>
      <c r="K68" s="240"/>
      <c r="L68" s="229"/>
      <c r="M68" s="229"/>
      <c r="N68" s="78"/>
    </row>
    <row r="69" spans="1:14" s="219" customFormat="1" ht="18" customHeight="1">
      <c r="A69" s="78">
        <v>56</v>
      </c>
      <c r="B69" s="198" t="s">
        <v>434</v>
      </c>
      <c r="C69" s="241"/>
      <c r="D69" s="241"/>
      <c r="E69" s="241"/>
      <c r="F69" s="251"/>
      <c r="G69" s="241">
        <f>H69+I69</f>
        <v>850</v>
      </c>
      <c r="H69" s="241"/>
      <c r="I69" s="241">
        <f>J69</f>
        <v>850</v>
      </c>
      <c r="J69" s="240">
        <f>K69+L69+M69</f>
        <v>850</v>
      </c>
      <c r="K69" s="241">
        <f>'项目支出'!E280</f>
        <v>0</v>
      </c>
      <c r="L69" s="259"/>
      <c r="M69" s="259">
        <f>'项目支出'!G280</f>
        <v>850</v>
      </c>
      <c r="N69" s="78"/>
    </row>
    <row r="70" spans="1:14" s="219" customFormat="1" ht="18" customHeight="1">
      <c r="A70" s="247">
        <v>57</v>
      </c>
      <c r="B70" s="198" t="s">
        <v>435</v>
      </c>
      <c r="C70" s="241"/>
      <c r="D70" s="241"/>
      <c r="E70" s="241">
        <v>1</v>
      </c>
      <c r="F70" s="251">
        <f>'基本支出'!F49/10000</f>
        <v>3</v>
      </c>
      <c r="G70" s="241">
        <f>H70+I70</f>
        <v>1927.92</v>
      </c>
      <c r="H70" s="241">
        <f>'项目支出'!C286</f>
        <v>499.88</v>
      </c>
      <c r="I70" s="241">
        <f>J70</f>
        <v>1428.04</v>
      </c>
      <c r="J70" s="240">
        <f>K70+L70+M70</f>
        <v>1428.04</v>
      </c>
      <c r="K70" s="241">
        <f>'项目支出'!E286</f>
        <v>957.56</v>
      </c>
      <c r="L70" s="259"/>
      <c r="M70" s="259">
        <f>'项目支出'!G286</f>
        <v>470.48</v>
      </c>
      <c r="N70" s="78"/>
    </row>
    <row r="71" spans="1:14" s="219" customFormat="1" ht="18" customHeight="1">
      <c r="A71" s="78">
        <v>58</v>
      </c>
      <c r="B71" s="198" t="s">
        <v>436</v>
      </c>
      <c r="C71" s="241"/>
      <c r="D71" s="241"/>
      <c r="E71" s="241"/>
      <c r="F71" s="251"/>
      <c r="G71" s="241">
        <f>H71+I71</f>
        <v>0</v>
      </c>
      <c r="H71" s="241"/>
      <c r="I71" s="241">
        <f>J71</f>
        <v>0</v>
      </c>
      <c r="J71" s="240">
        <f>K71+L71+M71</f>
        <v>0</v>
      </c>
      <c r="K71" s="241"/>
      <c r="L71" s="259"/>
      <c r="M71" s="259"/>
      <c r="N71" s="78"/>
    </row>
    <row r="72" spans="1:14" s="219" customFormat="1" ht="18" customHeight="1">
      <c r="A72" s="247">
        <v>59</v>
      </c>
      <c r="B72" s="198" t="s">
        <v>437</v>
      </c>
      <c r="C72" s="241"/>
      <c r="D72" s="241"/>
      <c r="E72" s="241"/>
      <c r="F72" s="251"/>
      <c r="G72" s="241">
        <f>H72+I72</f>
        <v>500</v>
      </c>
      <c r="H72" s="241"/>
      <c r="I72" s="241">
        <f>J72</f>
        <v>500</v>
      </c>
      <c r="J72" s="240">
        <f>K72+L72+M72</f>
        <v>500</v>
      </c>
      <c r="K72" s="241">
        <f>'项目支出'!E304</f>
        <v>500</v>
      </c>
      <c r="L72" s="259"/>
      <c r="M72" s="259">
        <f>'项目支出'!G304</f>
        <v>0</v>
      </c>
      <c r="N72" s="78"/>
    </row>
    <row r="73" spans="1:14" s="219" customFormat="1" ht="18" customHeight="1">
      <c r="A73" s="78">
        <v>60</v>
      </c>
      <c r="B73" s="198" t="s">
        <v>438</v>
      </c>
      <c r="C73" s="241"/>
      <c r="D73" s="241"/>
      <c r="E73" s="241"/>
      <c r="F73" s="251"/>
      <c r="G73" s="241">
        <f>H73+I73</f>
        <v>393.78</v>
      </c>
      <c r="H73" s="241">
        <f>'项目支出'!C311</f>
        <v>21.78</v>
      </c>
      <c r="I73" s="241">
        <f>J73</f>
        <v>372</v>
      </c>
      <c r="J73" s="240">
        <f>K73+L73+M73</f>
        <v>372</v>
      </c>
      <c r="K73" s="241">
        <f>'项目支出'!E311</f>
        <v>262.9</v>
      </c>
      <c r="L73" s="259"/>
      <c r="M73" s="259">
        <f>'项目支出'!G311</f>
        <v>109.10000000000001</v>
      </c>
      <c r="N73" s="78"/>
    </row>
    <row r="74" spans="1:14" s="220" customFormat="1" ht="17.25" customHeight="1">
      <c r="A74" s="247">
        <v>61</v>
      </c>
      <c r="B74" s="253" t="s">
        <v>439</v>
      </c>
      <c r="C74" s="240">
        <f>C75+C76+C77+C78+C79</f>
        <v>21</v>
      </c>
      <c r="D74" s="240">
        <f>D75+D76+D77+D78+D79</f>
        <v>0</v>
      </c>
      <c r="E74" s="240">
        <f>E75+E76+E77+E78+E79</f>
        <v>28</v>
      </c>
      <c r="F74" s="249">
        <f>F75+F76+F77+F78+F79</f>
        <v>611.0923319999999</v>
      </c>
      <c r="G74" s="240">
        <f>SUM(G75:G80)</f>
        <v>2862.0842000000002</v>
      </c>
      <c r="H74" s="240">
        <f aca="true" t="shared" si="20" ref="H74:M74">SUM(H75:H80)</f>
        <v>230.67</v>
      </c>
      <c r="I74" s="240">
        <f t="shared" si="20"/>
        <v>2631.4142</v>
      </c>
      <c r="J74" s="240">
        <f t="shared" si="20"/>
        <v>2631.4142</v>
      </c>
      <c r="K74" s="240">
        <f t="shared" si="20"/>
        <v>451.2371</v>
      </c>
      <c r="L74" s="240">
        <f t="shared" si="20"/>
        <v>0</v>
      </c>
      <c r="M74" s="240">
        <f t="shared" si="20"/>
        <v>2180.1771</v>
      </c>
      <c r="N74" s="78"/>
    </row>
    <row r="75" spans="1:14" s="219" customFormat="1" ht="17.25" customHeight="1">
      <c r="A75" s="78">
        <v>62</v>
      </c>
      <c r="B75" s="198" t="s">
        <v>440</v>
      </c>
      <c r="C75" s="240">
        <v>18</v>
      </c>
      <c r="D75" s="240"/>
      <c r="E75" s="240">
        <v>28</v>
      </c>
      <c r="F75" s="250">
        <f>'基本支出'!F51/10000</f>
        <v>534.037512</v>
      </c>
      <c r="G75" s="240">
        <f aca="true" t="shared" si="21" ref="G75:G80">H75+I75</f>
        <v>30</v>
      </c>
      <c r="H75" s="240"/>
      <c r="I75" s="240">
        <f aca="true" t="shared" si="22" ref="I75:I80">J75</f>
        <v>30</v>
      </c>
      <c r="J75" s="240">
        <f aca="true" t="shared" si="23" ref="J75:J80">K75+L75+M75</f>
        <v>30</v>
      </c>
      <c r="K75" s="240">
        <f>'项目支出'!E320</f>
        <v>30</v>
      </c>
      <c r="L75" s="229"/>
      <c r="M75" s="229">
        <f>'项目支出'!G320</f>
        <v>0</v>
      </c>
      <c r="N75" s="78"/>
    </row>
    <row r="76" spans="1:14" s="219" customFormat="1" ht="17.25" customHeight="1">
      <c r="A76" s="247">
        <v>63</v>
      </c>
      <c r="B76" s="198" t="s">
        <v>441</v>
      </c>
      <c r="C76" s="240">
        <v>1</v>
      </c>
      <c r="D76" s="240"/>
      <c r="E76" s="240"/>
      <c r="F76" s="250">
        <f>'基本支出'!F56/10000</f>
        <v>27.317915999999997</v>
      </c>
      <c r="G76" s="240">
        <f t="shared" si="21"/>
        <v>0</v>
      </c>
      <c r="H76" s="240"/>
      <c r="I76" s="240">
        <f t="shared" si="22"/>
        <v>0</v>
      </c>
      <c r="J76" s="240">
        <f t="shared" si="23"/>
        <v>0</v>
      </c>
      <c r="K76" s="240"/>
      <c r="L76" s="229"/>
      <c r="M76" s="229"/>
      <c r="N76" s="78"/>
    </row>
    <row r="77" spans="1:14" s="219" customFormat="1" ht="17.25" customHeight="1">
      <c r="A77" s="78">
        <v>64</v>
      </c>
      <c r="B77" s="198" t="s">
        <v>442</v>
      </c>
      <c r="C77" s="240">
        <v>2</v>
      </c>
      <c r="D77" s="240"/>
      <c r="E77" s="240"/>
      <c r="F77" s="250">
        <f>'基本支出'!F57/10000</f>
        <v>49.736903999999996</v>
      </c>
      <c r="G77" s="240">
        <f t="shared" si="21"/>
        <v>1155.3700000000001</v>
      </c>
      <c r="H77" s="240">
        <f>'项目支出'!C325</f>
        <v>230.67</v>
      </c>
      <c r="I77" s="240">
        <f t="shared" si="22"/>
        <v>924.7</v>
      </c>
      <c r="J77" s="240">
        <f t="shared" si="23"/>
        <v>924.7</v>
      </c>
      <c r="K77" s="240">
        <f>'项目支出'!E325</f>
        <v>173.38</v>
      </c>
      <c r="L77" s="229"/>
      <c r="M77" s="229">
        <f>'项目支出'!G325</f>
        <v>751.32</v>
      </c>
      <c r="N77" s="78"/>
    </row>
    <row r="78" spans="1:14" s="219" customFormat="1" ht="17.25" customHeight="1">
      <c r="A78" s="247">
        <v>65</v>
      </c>
      <c r="B78" s="198" t="s">
        <v>443</v>
      </c>
      <c r="C78" s="240"/>
      <c r="D78" s="240"/>
      <c r="E78" s="240"/>
      <c r="F78" s="250"/>
      <c r="G78" s="240">
        <f t="shared" si="21"/>
        <v>0</v>
      </c>
      <c r="H78" s="240"/>
      <c r="I78" s="240">
        <f t="shared" si="22"/>
        <v>0</v>
      </c>
      <c r="J78" s="240">
        <f t="shared" si="23"/>
        <v>0</v>
      </c>
      <c r="K78" s="240"/>
      <c r="L78" s="229"/>
      <c r="M78" s="229"/>
      <c r="N78" s="78"/>
    </row>
    <row r="79" spans="1:14" s="219" customFormat="1" ht="17.25" customHeight="1">
      <c r="A79" s="78">
        <v>66</v>
      </c>
      <c r="B79" s="198" t="s">
        <v>444</v>
      </c>
      <c r="C79" s="240"/>
      <c r="D79" s="240"/>
      <c r="E79" s="240"/>
      <c r="F79" s="250"/>
      <c r="G79" s="240">
        <f t="shared" si="21"/>
        <v>759.7141999999999</v>
      </c>
      <c r="H79" s="240"/>
      <c r="I79" s="240">
        <f t="shared" si="22"/>
        <v>759.7141999999999</v>
      </c>
      <c r="J79" s="240">
        <f t="shared" si="23"/>
        <v>759.7141999999999</v>
      </c>
      <c r="K79" s="240">
        <f>'项目支出'!E340</f>
        <v>133.8571</v>
      </c>
      <c r="L79" s="229"/>
      <c r="M79" s="229">
        <f>'项目支出'!G340</f>
        <v>625.8571</v>
      </c>
      <c r="N79" s="78"/>
    </row>
    <row r="80" spans="1:14" s="219" customFormat="1" ht="17.25" customHeight="1">
      <c r="A80" s="78"/>
      <c r="B80" s="198" t="s">
        <v>445</v>
      </c>
      <c r="C80" s="240"/>
      <c r="D80" s="240"/>
      <c r="E80" s="240"/>
      <c r="F80" s="250"/>
      <c r="G80" s="240">
        <f t="shared" si="21"/>
        <v>917</v>
      </c>
      <c r="H80" s="240"/>
      <c r="I80" s="240">
        <f t="shared" si="22"/>
        <v>917</v>
      </c>
      <c r="J80" s="240">
        <f t="shared" si="23"/>
        <v>917</v>
      </c>
      <c r="K80" s="240">
        <f>'项目支出'!E349</f>
        <v>114</v>
      </c>
      <c r="L80" s="229"/>
      <c r="M80" s="229">
        <f>'项目支出'!G349</f>
        <v>803</v>
      </c>
      <c r="N80" s="78"/>
    </row>
    <row r="81" spans="1:14" s="219" customFormat="1" ht="17.25" customHeight="1">
      <c r="A81" s="78"/>
      <c r="B81" s="253" t="s">
        <v>446</v>
      </c>
      <c r="C81" s="240"/>
      <c r="D81" s="240"/>
      <c r="E81" s="240"/>
      <c r="F81" s="250"/>
      <c r="G81" s="240">
        <f>SUM(G82:G83)</f>
        <v>4185.1</v>
      </c>
      <c r="H81" s="240">
        <f aca="true" t="shared" si="24" ref="H81:M81">SUM(H82:H83)</f>
        <v>485.22</v>
      </c>
      <c r="I81" s="240">
        <f t="shared" si="24"/>
        <v>3699.88</v>
      </c>
      <c r="J81" s="240">
        <f t="shared" si="24"/>
        <v>3699.88</v>
      </c>
      <c r="K81" s="240">
        <f t="shared" si="24"/>
        <v>2500.64</v>
      </c>
      <c r="L81" s="240">
        <f t="shared" si="24"/>
        <v>0</v>
      </c>
      <c r="M81" s="240">
        <f t="shared" si="24"/>
        <v>1199.24</v>
      </c>
      <c r="N81" s="78"/>
    </row>
    <row r="82" spans="1:14" s="219" customFormat="1" ht="17.25" customHeight="1">
      <c r="A82" s="78"/>
      <c r="B82" s="253" t="s">
        <v>447</v>
      </c>
      <c r="C82" s="240"/>
      <c r="D82" s="240"/>
      <c r="E82" s="240"/>
      <c r="F82" s="250"/>
      <c r="G82" s="240">
        <f>H82+I82</f>
        <v>4185.1</v>
      </c>
      <c r="H82" s="240">
        <f>'项目支出'!C362</f>
        <v>485.22</v>
      </c>
      <c r="I82" s="240">
        <f>J82</f>
        <v>3699.88</v>
      </c>
      <c r="J82" s="240">
        <f>K82+L82+M82</f>
        <v>3699.88</v>
      </c>
      <c r="K82" s="240">
        <f>'项目支出'!E362</f>
        <v>2500.64</v>
      </c>
      <c r="L82" s="229"/>
      <c r="M82" s="229">
        <f>'项目支出'!G362</f>
        <v>1199.24</v>
      </c>
      <c r="N82" s="78"/>
    </row>
    <row r="83" spans="1:14" s="219" customFormat="1" ht="17.25" customHeight="1">
      <c r="A83" s="78"/>
      <c r="B83" s="77" t="s">
        <v>448</v>
      </c>
      <c r="C83" s="240"/>
      <c r="D83" s="240"/>
      <c r="E83" s="240"/>
      <c r="F83" s="250"/>
      <c r="G83" s="240"/>
      <c r="H83" s="240"/>
      <c r="I83" s="240"/>
      <c r="J83" s="240"/>
      <c r="K83" s="240"/>
      <c r="L83" s="229"/>
      <c r="M83" s="229"/>
      <c r="N83" s="78"/>
    </row>
    <row r="84" spans="1:14" s="220" customFormat="1" ht="17.25" customHeight="1">
      <c r="A84" s="247">
        <v>67</v>
      </c>
      <c r="B84" s="248" t="s">
        <v>449</v>
      </c>
      <c r="C84" s="240">
        <f>C85+C86</f>
        <v>5</v>
      </c>
      <c r="D84" s="240">
        <f aca="true" t="shared" si="25" ref="D84:M84">D85+D86</f>
        <v>0</v>
      </c>
      <c r="E84" s="240">
        <f t="shared" si="25"/>
        <v>0</v>
      </c>
      <c r="F84" s="249">
        <f t="shared" si="25"/>
        <v>121.64952</v>
      </c>
      <c r="G84" s="240">
        <f t="shared" si="25"/>
        <v>7582</v>
      </c>
      <c r="H84" s="240">
        <f t="shared" si="25"/>
        <v>0</v>
      </c>
      <c r="I84" s="240">
        <f t="shared" si="25"/>
        <v>7582</v>
      </c>
      <c r="J84" s="240">
        <f t="shared" si="25"/>
        <v>7582</v>
      </c>
      <c r="K84" s="240">
        <f t="shared" si="25"/>
        <v>7097</v>
      </c>
      <c r="L84" s="240">
        <f t="shared" si="25"/>
        <v>0</v>
      </c>
      <c r="M84" s="240">
        <f t="shared" si="25"/>
        <v>485</v>
      </c>
      <c r="N84" s="78"/>
    </row>
    <row r="85" spans="1:14" s="219" customFormat="1" ht="17.25" customHeight="1">
      <c r="A85" s="78">
        <v>68</v>
      </c>
      <c r="B85" s="198" t="s">
        <v>450</v>
      </c>
      <c r="C85" s="240"/>
      <c r="D85" s="240"/>
      <c r="E85" s="240"/>
      <c r="F85" s="249"/>
      <c r="G85" s="240"/>
      <c r="H85" s="240"/>
      <c r="I85" s="240"/>
      <c r="J85" s="240"/>
      <c r="K85" s="240"/>
      <c r="L85" s="240"/>
      <c r="M85" s="229"/>
      <c r="N85" s="78"/>
    </row>
    <row r="86" spans="1:14" s="219" customFormat="1" ht="17.25" customHeight="1">
      <c r="A86" s="247">
        <v>69</v>
      </c>
      <c r="B86" s="198" t="s">
        <v>451</v>
      </c>
      <c r="C86" s="240">
        <v>5</v>
      </c>
      <c r="D86" s="240"/>
      <c r="E86" s="240"/>
      <c r="F86" s="249">
        <f>'基本支出'!F61/10000</f>
        <v>121.64952</v>
      </c>
      <c r="G86" s="240">
        <f>H86+I86</f>
        <v>7582</v>
      </c>
      <c r="H86" s="240"/>
      <c r="I86" s="240">
        <f>J86</f>
        <v>7582</v>
      </c>
      <c r="J86" s="240">
        <f>K86+L86+M86</f>
        <v>7582</v>
      </c>
      <c r="K86" s="240">
        <f>'项目支出'!E395</f>
        <v>7097</v>
      </c>
      <c r="L86" s="240"/>
      <c r="M86" s="229">
        <f>'项目支出'!G395</f>
        <v>485</v>
      </c>
      <c r="N86" s="78"/>
    </row>
    <row r="87" spans="1:14" s="219" customFormat="1" ht="17.25" customHeight="1">
      <c r="A87" s="78">
        <v>70</v>
      </c>
      <c r="B87" s="253" t="s">
        <v>452</v>
      </c>
      <c r="C87" s="240">
        <f>C88+C89+C90</f>
        <v>0</v>
      </c>
      <c r="D87" s="240">
        <f aca="true" t="shared" si="26" ref="D87:L87">D88+D89+D90</f>
        <v>0</v>
      </c>
      <c r="E87" s="240">
        <f t="shared" si="26"/>
        <v>0</v>
      </c>
      <c r="F87" s="249">
        <f t="shared" si="26"/>
        <v>0</v>
      </c>
      <c r="G87" s="240">
        <f t="shared" si="26"/>
        <v>0</v>
      </c>
      <c r="H87" s="240">
        <f t="shared" si="26"/>
        <v>0</v>
      </c>
      <c r="I87" s="240">
        <f t="shared" si="26"/>
        <v>0</v>
      </c>
      <c r="J87" s="240">
        <f t="shared" si="26"/>
        <v>0</v>
      </c>
      <c r="K87" s="240">
        <f t="shared" si="26"/>
        <v>0</v>
      </c>
      <c r="L87" s="240">
        <f t="shared" si="26"/>
        <v>0</v>
      </c>
      <c r="M87" s="240"/>
      <c r="N87" s="78"/>
    </row>
    <row r="88" spans="1:14" s="219" customFormat="1" ht="17.25" customHeight="1">
      <c r="A88" s="247">
        <v>71</v>
      </c>
      <c r="B88" s="198" t="s">
        <v>453</v>
      </c>
      <c r="C88" s="240"/>
      <c r="D88" s="240"/>
      <c r="E88" s="240"/>
      <c r="F88" s="249"/>
      <c r="G88" s="240"/>
      <c r="H88" s="240"/>
      <c r="I88" s="240"/>
      <c r="J88" s="240"/>
      <c r="K88" s="240"/>
      <c r="L88" s="229"/>
      <c r="M88" s="229"/>
      <c r="N88" s="78"/>
    </row>
    <row r="89" spans="1:14" s="219" customFormat="1" ht="17.25" customHeight="1">
      <c r="A89" s="78">
        <v>72</v>
      </c>
      <c r="B89" s="198" t="s">
        <v>454</v>
      </c>
      <c r="C89" s="240"/>
      <c r="D89" s="240"/>
      <c r="E89" s="240"/>
      <c r="F89" s="249"/>
      <c r="G89" s="240"/>
      <c r="H89" s="240"/>
      <c r="I89" s="240"/>
      <c r="J89" s="240"/>
      <c r="K89" s="240"/>
      <c r="L89" s="229"/>
      <c r="M89" s="229"/>
      <c r="N89" s="78"/>
    </row>
    <row r="90" spans="1:14" s="219" customFormat="1" ht="17.25" customHeight="1">
      <c r="A90" s="247">
        <v>73</v>
      </c>
      <c r="B90" s="198" t="s">
        <v>455</v>
      </c>
      <c r="C90" s="240"/>
      <c r="D90" s="240"/>
      <c r="E90" s="240"/>
      <c r="F90" s="249"/>
      <c r="G90" s="240"/>
      <c r="H90" s="240"/>
      <c r="I90" s="240"/>
      <c r="J90" s="240"/>
      <c r="K90" s="240"/>
      <c r="L90" s="229"/>
      <c r="M90" s="229"/>
      <c r="N90" s="78"/>
    </row>
    <row r="91" spans="1:14" s="219" customFormat="1" ht="17.25" customHeight="1">
      <c r="A91" s="247">
        <v>77</v>
      </c>
      <c r="B91" s="253" t="s">
        <v>456</v>
      </c>
      <c r="C91" s="240">
        <f aca="true" t="shared" si="27" ref="C91:L91">C92+C93</f>
        <v>0</v>
      </c>
      <c r="D91" s="240">
        <f t="shared" si="27"/>
        <v>0</v>
      </c>
      <c r="E91" s="240">
        <f t="shared" si="27"/>
        <v>0</v>
      </c>
      <c r="F91" s="249">
        <f t="shared" si="27"/>
        <v>0</v>
      </c>
      <c r="G91" s="240">
        <f t="shared" si="27"/>
        <v>0</v>
      </c>
      <c r="H91" s="240">
        <f t="shared" si="27"/>
        <v>0</v>
      </c>
      <c r="I91" s="240">
        <f t="shared" si="27"/>
        <v>0</v>
      </c>
      <c r="J91" s="240">
        <f t="shared" si="27"/>
        <v>0</v>
      </c>
      <c r="K91" s="240">
        <f t="shared" si="27"/>
        <v>0</v>
      </c>
      <c r="L91" s="240">
        <f t="shared" si="27"/>
        <v>0</v>
      </c>
      <c r="M91" s="240"/>
      <c r="N91" s="78"/>
    </row>
    <row r="92" spans="1:14" s="219" customFormat="1" ht="17.25" customHeight="1">
      <c r="A92" s="78">
        <v>78</v>
      </c>
      <c r="B92" s="77" t="s">
        <v>457</v>
      </c>
      <c r="C92" s="240"/>
      <c r="D92" s="240"/>
      <c r="E92" s="240"/>
      <c r="F92" s="249"/>
      <c r="G92" s="240"/>
      <c r="H92" s="240"/>
      <c r="I92" s="240"/>
      <c r="J92" s="240"/>
      <c r="K92" s="240"/>
      <c r="L92" s="240"/>
      <c r="M92" s="229"/>
      <c r="N92" s="78"/>
    </row>
    <row r="93" spans="1:14" s="219" customFormat="1" ht="17.25" customHeight="1">
      <c r="A93" s="247">
        <v>79</v>
      </c>
      <c r="B93" s="198" t="s">
        <v>458</v>
      </c>
      <c r="C93" s="240"/>
      <c r="D93" s="240"/>
      <c r="E93" s="240"/>
      <c r="F93" s="249"/>
      <c r="G93" s="240"/>
      <c r="H93" s="240"/>
      <c r="I93" s="240"/>
      <c r="J93" s="240"/>
      <c r="K93" s="240"/>
      <c r="L93" s="240"/>
      <c r="M93" s="229"/>
      <c r="N93" s="78"/>
    </row>
    <row r="94" spans="1:14" s="219" customFormat="1" ht="17.25" customHeight="1">
      <c r="A94" s="247"/>
      <c r="B94" s="253" t="s">
        <v>459</v>
      </c>
      <c r="C94" s="240">
        <f>C95</f>
        <v>4</v>
      </c>
      <c r="D94" s="240">
        <f>D95</f>
        <v>0</v>
      </c>
      <c r="E94" s="240">
        <f>E95</f>
        <v>37</v>
      </c>
      <c r="F94" s="249">
        <f>F95</f>
        <v>208.63430400000001</v>
      </c>
      <c r="G94" s="240">
        <f>SUM(G95:G96)</f>
        <v>105</v>
      </c>
      <c r="H94" s="240">
        <f aca="true" t="shared" si="28" ref="H94:M94">SUM(H95:H96)</f>
        <v>0</v>
      </c>
      <c r="I94" s="240">
        <f t="shared" si="28"/>
        <v>105</v>
      </c>
      <c r="J94" s="240">
        <f t="shared" si="28"/>
        <v>105</v>
      </c>
      <c r="K94" s="240">
        <f t="shared" si="28"/>
        <v>75</v>
      </c>
      <c r="L94" s="240">
        <f t="shared" si="28"/>
        <v>0</v>
      </c>
      <c r="M94" s="240">
        <f t="shared" si="28"/>
        <v>30</v>
      </c>
      <c r="N94" s="78"/>
    </row>
    <row r="95" spans="1:14" s="219" customFormat="1" ht="17.25" customHeight="1">
      <c r="A95" s="247"/>
      <c r="B95" s="198" t="s">
        <v>460</v>
      </c>
      <c r="C95" s="240">
        <v>4</v>
      </c>
      <c r="D95" s="240"/>
      <c r="E95" s="240">
        <v>37</v>
      </c>
      <c r="F95" s="249">
        <f>'基本支出'!F66/10000</f>
        <v>208.63430400000001</v>
      </c>
      <c r="G95" s="240">
        <f>H95+I95</f>
        <v>75</v>
      </c>
      <c r="H95" s="240"/>
      <c r="I95" s="240">
        <f>J95</f>
        <v>75</v>
      </c>
      <c r="J95" s="240">
        <f>K95+L95+M95</f>
        <v>75</v>
      </c>
      <c r="K95" s="240">
        <f>'项目支出'!E409</f>
        <v>75</v>
      </c>
      <c r="L95" s="229"/>
      <c r="M95" s="229">
        <f>'项目支出'!G409</f>
        <v>0</v>
      </c>
      <c r="N95" s="78"/>
    </row>
    <row r="96" spans="1:14" s="219" customFormat="1" ht="17.25" customHeight="1">
      <c r="A96" s="247"/>
      <c r="B96" s="198" t="s">
        <v>461</v>
      </c>
      <c r="C96" s="240"/>
      <c r="D96" s="240"/>
      <c r="E96" s="240"/>
      <c r="F96" s="249"/>
      <c r="G96" s="240">
        <f>H96+I96</f>
        <v>30</v>
      </c>
      <c r="H96" s="240"/>
      <c r="I96" s="240">
        <f>J96</f>
        <v>30</v>
      </c>
      <c r="J96" s="240">
        <f>K96+L96+M96</f>
        <v>30</v>
      </c>
      <c r="K96" s="240">
        <f>'项目支出'!E415</f>
        <v>0</v>
      </c>
      <c r="L96" s="229"/>
      <c r="M96" s="229">
        <f>'项目支出'!G415</f>
        <v>30</v>
      </c>
      <c r="N96" s="78"/>
    </row>
    <row r="97" spans="1:14" s="219" customFormat="1" ht="17.25" customHeight="1">
      <c r="A97" s="247"/>
      <c r="B97" s="253" t="s">
        <v>462</v>
      </c>
      <c r="C97" s="240"/>
      <c r="D97" s="240"/>
      <c r="E97" s="240"/>
      <c r="F97" s="249"/>
      <c r="G97" s="240">
        <f>H97+I97</f>
        <v>500</v>
      </c>
      <c r="H97" s="240"/>
      <c r="I97" s="240">
        <f>J97</f>
        <v>500</v>
      </c>
      <c r="J97" s="240">
        <f>K97+L97+M97</f>
        <v>500</v>
      </c>
      <c r="K97" s="240">
        <f>'项目支出'!E417</f>
        <v>500</v>
      </c>
      <c r="L97" s="229"/>
      <c r="M97" s="229"/>
      <c r="N97" s="78"/>
    </row>
    <row r="98" spans="1:14" s="219" customFormat="1" ht="17.25" customHeight="1">
      <c r="A98" s="78">
        <v>80</v>
      </c>
      <c r="B98" s="248" t="s">
        <v>463</v>
      </c>
      <c r="C98" s="240"/>
      <c r="D98" s="240"/>
      <c r="E98" s="240"/>
      <c r="F98" s="249"/>
      <c r="G98" s="240">
        <f>H98+I98</f>
        <v>63</v>
      </c>
      <c r="H98" s="240"/>
      <c r="I98" s="240">
        <f>J98</f>
        <v>63</v>
      </c>
      <c r="J98" s="240">
        <f>K98+L98+M98</f>
        <v>63</v>
      </c>
      <c r="K98" s="240">
        <f>'项目支出'!E418</f>
        <v>47</v>
      </c>
      <c r="L98" s="229">
        <f>'项目支出'!F420</f>
        <v>16</v>
      </c>
      <c r="M98" s="229">
        <f>'项目支出'!G420</f>
        <v>0</v>
      </c>
      <c r="N98" s="78"/>
    </row>
    <row r="100" spans="3:13" s="219" customFormat="1" ht="12">
      <c r="C100" s="255"/>
      <c r="D100" s="255"/>
      <c r="E100" s="255"/>
      <c r="F100" s="262"/>
      <c r="G100" s="255"/>
      <c r="H100" s="255"/>
      <c r="I100" s="255"/>
      <c r="J100" s="255"/>
      <c r="K100" s="255"/>
      <c r="L100" s="255"/>
      <c r="M100" s="255"/>
    </row>
    <row r="101" spans="3:13" s="219" customFormat="1" ht="12">
      <c r="C101" s="255"/>
      <c r="D101" s="255"/>
      <c r="E101" s="255"/>
      <c r="F101" s="262"/>
      <c r="G101" s="255"/>
      <c r="H101" s="255"/>
      <c r="I101" s="255"/>
      <c r="J101" s="255"/>
      <c r="K101" s="255"/>
      <c r="L101" s="255"/>
      <c r="M101" s="255"/>
    </row>
    <row r="102" spans="3:13" s="219" customFormat="1" ht="12">
      <c r="C102" s="255"/>
      <c r="D102" s="255"/>
      <c r="E102" s="255"/>
      <c r="F102" s="262"/>
      <c r="G102" s="255"/>
      <c r="H102" s="255"/>
      <c r="I102" s="255"/>
      <c r="J102" s="255"/>
      <c r="K102" s="255"/>
      <c r="L102" s="255"/>
      <c r="M102" s="255"/>
    </row>
    <row r="103" spans="3:13" s="219" customFormat="1" ht="12">
      <c r="C103" s="255"/>
      <c r="D103" s="255"/>
      <c r="E103" s="255"/>
      <c r="F103" s="262"/>
      <c r="G103" s="255"/>
      <c r="H103" s="255"/>
      <c r="I103" s="255"/>
      <c r="J103" s="255"/>
      <c r="K103" s="255"/>
      <c r="L103" s="255"/>
      <c r="M103" s="255"/>
    </row>
    <row r="104" spans="3:13" s="219" customFormat="1" ht="12">
      <c r="C104" s="255"/>
      <c r="D104" s="255"/>
      <c r="E104" s="255"/>
      <c r="F104" s="262"/>
      <c r="G104" s="255"/>
      <c r="H104" s="255"/>
      <c r="I104" s="255"/>
      <c r="J104" s="255"/>
      <c r="K104" s="255"/>
      <c r="L104" s="255"/>
      <c r="M104" s="255"/>
    </row>
    <row r="105" spans="3:13" s="219" customFormat="1" ht="12">
      <c r="C105" s="255"/>
      <c r="D105" s="255"/>
      <c r="E105" s="255"/>
      <c r="F105" s="262"/>
      <c r="G105" s="255"/>
      <c r="H105" s="255"/>
      <c r="I105" s="255"/>
      <c r="J105" s="255"/>
      <c r="K105" s="255"/>
      <c r="L105" s="255"/>
      <c r="M105" s="255"/>
    </row>
    <row r="106" spans="3:13" s="219" customFormat="1" ht="12">
      <c r="C106" s="255"/>
      <c r="D106" s="255"/>
      <c r="E106" s="255"/>
      <c r="F106" s="262"/>
      <c r="G106" s="255"/>
      <c r="H106" s="255"/>
      <c r="I106" s="255"/>
      <c r="J106" s="255"/>
      <c r="K106" s="255"/>
      <c r="L106" s="255"/>
      <c r="M106" s="255"/>
    </row>
    <row r="107" spans="3:13" s="219" customFormat="1" ht="12">
      <c r="C107" s="255"/>
      <c r="D107" s="255"/>
      <c r="E107" s="255"/>
      <c r="F107" s="262"/>
      <c r="G107" s="255"/>
      <c r="H107" s="255"/>
      <c r="I107" s="255"/>
      <c r="J107" s="255"/>
      <c r="K107" s="255"/>
      <c r="L107" s="255"/>
      <c r="M107" s="255"/>
    </row>
    <row r="108" spans="3:13" s="219" customFormat="1" ht="12">
      <c r="C108" s="255"/>
      <c r="D108" s="255"/>
      <c r="E108" s="255"/>
      <c r="F108" s="262"/>
      <c r="G108" s="255"/>
      <c r="H108" s="255"/>
      <c r="I108" s="255"/>
      <c r="J108" s="255"/>
      <c r="K108" s="255"/>
      <c r="L108" s="255"/>
      <c r="M108" s="255"/>
    </row>
    <row r="109" spans="3:13" s="219" customFormat="1" ht="12">
      <c r="C109" s="255"/>
      <c r="D109" s="255"/>
      <c r="E109" s="255"/>
      <c r="F109" s="262"/>
      <c r="G109" s="255"/>
      <c r="H109" s="255"/>
      <c r="I109" s="255"/>
      <c r="J109" s="255"/>
      <c r="K109" s="255"/>
      <c r="L109" s="255"/>
      <c r="M109" s="255"/>
    </row>
    <row r="110" spans="3:13" s="219" customFormat="1" ht="12">
      <c r="C110" s="255"/>
      <c r="D110" s="255"/>
      <c r="E110" s="255"/>
      <c r="F110" s="262"/>
      <c r="G110" s="255"/>
      <c r="H110" s="255"/>
      <c r="I110" s="255"/>
      <c r="J110" s="255"/>
      <c r="K110" s="255"/>
      <c r="L110" s="255"/>
      <c r="M110" s="255"/>
    </row>
    <row r="111" spans="3:13" s="219" customFormat="1" ht="12">
      <c r="C111" s="255"/>
      <c r="D111" s="255"/>
      <c r="E111" s="255"/>
      <c r="F111" s="262"/>
      <c r="G111" s="255"/>
      <c r="H111" s="255"/>
      <c r="I111" s="255"/>
      <c r="J111" s="255"/>
      <c r="K111" s="255"/>
      <c r="L111" s="255"/>
      <c r="M111" s="255"/>
    </row>
    <row r="112" spans="3:13" s="219" customFormat="1" ht="12">
      <c r="C112" s="255"/>
      <c r="D112" s="255"/>
      <c r="E112" s="255"/>
      <c r="F112" s="262"/>
      <c r="G112" s="255"/>
      <c r="H112" s="255"/>
      <c r="I112" s="255"/>
      <c r="J112" s="255"/>
      <c r="K112" s="255"/>
      <c r="L112" s="255"/>
      <c r="M112" s="255"/>
    </row>
    <row r="113" spans="3:13" s="219" customFormat="1" ht="12">
      <c r="C113" s="255"/>
      <c r="D113" s="255"/>
      <c r="E113" s="255"/>
      <c r="F113" s="262"/>
      <c r="G113" s="255"/>
      <c r="H113" s="255"/>
      <c r="I113" s="255"/>
      <c r="J113" s="255"/>
      <c r="K113" s="255"/>
      <c r="L113" s="255"/>
      <c r="M113" s="255"/>
    </row>
  </sheetData>
  <sheetProtection/>
  <mergeCells count="18">
    <mergeCell ref="A2:N2"/>
    <mergeCell ref="A3:B3"/>
    <mergeCell ref="C4:E4"/>
    <mergeCell ref="H4:I4"/>
    <mergeCell ref="K4:M4"/>
    <mergeCell ref="C5:D5"/>
    <mergeCell ref="A7:B7"/>
    <mergeCell ref="E5:E6"/>
    <mergeCell ref="F4:F6"/>
    <mergeCell ref="G4:G6"/>
    <mergeCell ref="H5:H6"/>
    <mergeCell ref="I5:I6"/>
    <mergeCell ref="J4:J6"/>
    <mergeCell ref="K5:K6"/>
    <mergeCell ref="L5:L6"/>
    <mergeCell ref="M5:M6"/>
    <mergeCell ref="N4:N6"/>
    <mergeCell ref="A4:B6"/>
  </mergeCells>
  <printOptions horizontalCentered="1"/>
  <pageMargins left="0.16" right="0.2" top="0.59" bottom="0.59" header="0.51" footer="0"/>
  <pageSetup fitToHeight="0" fitToWidth="1" horizontalDpi="600" verticalDpi="600" orientation="landscape" paperSize="9" scale="94"/>
  <headerFooter alignWithMargins="0">
    <oddFooter>&amp;C20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P159"/>
  <sheetViews>
    <sheetView showZeros="0" workbookViewId="0" topLeftCell="A1">
      <pane xSplit="6" ySplit="7" topLeftCell="G53" activePane="bottomRight" state="frozen"/>
      <selection pane="bottomRight" activeCell="F42" sqref="F42"/>
    </sheetView>
  </sheetViews>
  <sheetFormatPr defaultColWidth="9.00390625" defaultRowHeight="14.25"/>
  <cols>
    <col min="1" max="1" width="27.50390625" style="56" customWidth="1"/>
    <col min="2" max="5" width="5.875" style="165" customWidth="1"/>
    <col min="6" max="6" width="12.375" style="166" customWidth="1"/>
    <col min="7" max="7" width="10.625" style="167" customWidth="1"/>
    <col min="8" max="8" width="7.25390625" style="167" customWidth="1"/>
    <col min="9" max="9" width="8.25390625" style="167" customWidth="1"/>
    <col min="10" max="10" width="7.375" style="167" customWidth="1"/>
    <col min="11" max="11" width="8.25390625" style="167" customWidth="1"/>
    <col min="12" max="12" width="5.125" style="167" customWidth="1"/>
    <col min="13" max="13" width="7.375" style="167" customWidth="1"/>
    <col min="14" max="14" width="8.25390625" style="167" customWidth="1"/>
    <col min="15" max="15" width="8.00390625" style="167" customWidth="1"/>
    <col min="16" max="16" width="12.50390625" style="168" customWidth="1"/>
    <col min="17" max="17" width="11.00390625" style="168" customWidth="1"/>
    <col min="18" max="18" width="7.625" style="168" customWidth="1"/>
    <col min="19" max="19" width="14.125" style="0" customWidth="1"/>
    <col min="20" max="16384" width="9.00390625" style="56" customWidth="1"/>
  </cols>
  <sheetData>
    <row r="1" spans="1:250" ht="16.5" customHeight="1">
      <c r="A1" s="95" t="s">
        <v>464</v>
      </c>
      <c r="B1" s="169"/>
      <c r="C1" s="170"/>
      <c r="D1" s="171"/>
      <c r="E1" s="171"/>
      <c r="F1" s="172"/>
      <c r="G1" s="173"/>
      <c r="H1" s="173"/>
      <c r="I1" s="173"/>
      <c r="J1" s="173"/>
      <c r="K1" s="173"/>
      <c r="L1" s="173"/>
      <c r="M1" s="173"/>
      <c r="N1" s="173"/>
      <c r="O1" s="173"/>
      <c r="P1" s="173"/>
      <c r="Q1" s="173"/>
      <c r="R1" s="173"/>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row>
    <row r="2" spans="1:19" ht="29.25" customHeight="1">
      <c r="A2" s="98" t="s">
        <v>465</v>
      </c>
      <c r="B2" s="98"/>
      <c r="C2" s="98"/>
      <c r="D2" s="98"/>
      <c r="E2" s="98"/>
      <c r="F2" s="98"/>
      <c r="G2" s="98"/>
      <c r="H2" s="98"/>
      <c r="I2" s="98"/>
      <c r="J2" s="98"/>
      <c r="K2" s="98"/>
      <c r="L2" s="98"/>
      <c r="M2" s="98"/>
      <c r="N2" s="98"/>
      <c r="O2" s="98"/>
      <c r="P2" s="98"/>
      <c r="Q2" s="98"/>
      <c r="R2" s="98"/>
      <c r="S2" s="98"/>
    </row>
    <row r="3" spans="1:19" ht="18" customHeight="1">
      <c r="A3" s="174" t="s">
        <v>46</v>
      </c>
      <c r="B3" s="174"/>
      <c r="C3" s="174"/>
      <c r="D3" s="174"/>
      <c r="E3" s="100"/>
      <c r="F3" s="100"/>
      <c r="G3" s="100"/>
      <c r="H3" s="100"/>
      <c r="I3" s="100"/>
      <c r="J3" s="100"/>
      <c r="K3" s="100"/>
      <c r="L3" s="100"/>
      <c r="M3" s="100"/>
      <c r="N3" s="100"/>
      <c r="O3" s="100"/>
      <c r="P3" s="199"/>
      <c r="Q3" s="173"/>
      <c r="R3" s="173"/>
      <c r="S3" s="69"/>
    </row>
    <row r="4" spans="1:19" s="65" customFormat="1" ht="17.25" customHeight="1">
      <c r="A4" s="70" t="s">
        <v>356</v>
      </c>
      <c r="B4" s="70" t="s">
        <v>466</v>
      </c>
      <c r="C4" s="70"/>
      <c r="D4" s="70"/>
      <c r="E4" s="70"/>
      <c r="F4" s="175" t="s">
        <v>467</v>
      </c>
      <c r="G4" s="176" t="s">
        <v>468</v>
      </c>
      <c r="H4" s="176"/>
      <c r="I4" s="176"/>
      <c r="J4" s="176"/>
      <c r="K4" s="176"/>
      <c r="L4" s="176"/>
      <c r="M4" s="176"/>
      <c r="N4" s="176"/>
      <c r="O4" s="176"/>
      <c r="P4" s="200" t="s">
        <v>362</v>
      </c>
      <c r="Q4" s="205"/>
      <c r="R4" s="205"/>
      <c r="S4" s="74" t="s">
        <v>363</v>
      </c>
    </row>
    <row r="5" spans="1:19" s="65" customFormat="1" ht="19.5" customHeight="1">
      <c r="A5" s="70"/>
      <c r="B5" s="70" t="s">
        <v>469</v>
      </c>
      <c r="C5" s="70" t="s">
        <v>470</v>
      </c>
      <c r="D5" s="70" t="s">
        <v>371</v>
      </c>
      <c r="E5" s="70" t="s">
        <v>365</v>
      </c>
      <c r="F5" s="177"/>
      <c r="G5" s="176" t="s">
        <v>471</v>
      </c>
      <c r="H5" s="176" t="s">
        <v>472</v>
      </c>
      <c r="I5" s="176" t="s">
        <v>473</v>
      </c>
      <c r="J5" s="176"/>
      <c r="K5" s="176"/>
      <c r="L5" s="176"/>
      <c r="M5" s="176"/>
      <c r="N5" s="176"/>
      <c r="O5" s="176"/>
      <c r="P5" s="201" t="s">
        <v>367</v>
      </c>
      <c r="Q5" s="176" t="s">
        <v>368</v>
      </c>
      <c r="R5" s="176" t="s">
        <v>369</v>
      </c>
      <c r="S5" s="75"/>
    </row>
    <row r="6" spans="1:19" s="65" customFormat="1" ht="37.5" customHeight="1">
      <c r="A6" s="70"/>
      <c r="B6" s="70"/>
      <c r="C6" s="70"/>
      <c r="D6" s="70"/>
      <c r="E6" s="70"/>
      <c r="F6" s="178"/>
      <c r="G6" s="176"/>
      <c r="H6" s="176"/>
      <c r="I6" s="176" t="s">
        <v>474</v>
      </c>
      <c r="J6" s="176" t="s">
        <v>475</v>
      </c>
      <c r="K6" s="176" t="s">
        <v>476</v>
      </c>
      <c r="L6" s="176" t="s">
        <v>477</v>
      </c>
      <c r="M6" s="176" t="s">
        <v>478</v>
      </c>
      <c r="N6" s="176" t="s">
        <v>479</v>
      </c>
      <c r="O6" s="176" t="s">
        <v>480</v>
      </c>
      <c r="P6" s="202"/>
      <c r="Q6" s="206"/>
      <c r="R6" s="206"/>
      <c r="S6" s="76"/>
    </row>
    <row r="7" spans="1:19" s="162" customFormat="1" ht="21.75" customHeight="1">
      <c r="A7" s="179" t="s">
        <v>481</v>
      </c>
      <c r="B7" s="180">
        <f aca="true" t="shared" si="0" ref="B7:R7">B8+B19+B24+B29+B32+B36+B41+B45+B47+B50+B59+B62+B65</f>
        <v>75</v>
      </c>
      <c r="C7" s="180">
        <f t="shared" si="0"/>
        <v>56</v>
      </c>
      <c r="D7" s="180">
        <f t="shared" si="0"/>
        <v>57</v>
      </c>
      <c r="E7" s="180">
        <f t="shared" si="0"/>
        <v>165</v>
      </c>
      <c r="F7" s="181">
        <f t="shared" si="0"/>
        <v>38071793.160000004</v>
      </c>
      <c r="G7" s="182">
        <f t="shared" si="0"/>
        <v>34973376.16</v>
      </c>
      <c r="H7" s="182">
        <f t="shared" si="0"/>
        <v>469577</v>
      </c>
      <c r="I7" s="182">
        <f t="shared" si="0"/>
        <v>2628840</v>
      </c>
      <c r="J7" s="182">
        <f t="shared" si="0"/>
        <v>213660</v>
      </c>
      <c r="K7" s="182">
        <f t="shared" si="0"/>
        <v>196400</v>
      </c>
      <c r="L7" s="182">
        <f t="shared" si="0"/>
        <v>0</v>
      </c>
      <c r="M7" s="182">
        <f t="shared" si="0"/>
        <v>104220</v>
      </c>
      <c r="N7" s="182">
        <f t="shared" si="0"/>
        <v>142560</v>
      </c>
      <c r="O7" s="182">
        <f t="shared" si="0"/>
        <v>1972000</v>
      </c>
      <c r="P7" s="182">
        <f t="shared" si="0"/>
        <v>11091693.16</v>
      </c>
      <c r="Q7" s="182">
        <f t="shared" si="0"/>
        <v>26980100</v>
      </c>
      <c r="R7" s="182">
        <f t="shared" si="0"/>
        <v>0</v>
      </c>
      <c r="S7" s="207"/>
    </row>
    <row r="8" spans="1:19" s="163" customFormat="1" ht="15.75" customHeight="1">
      <c r="A8" s="183" t="s">
        <v>12</v>
      </c>
      <c r="B8" s="184">
        <f aca="true" t="shared" si="1" ref="B8:R8">SUM(B9:B18)</f>
        <v>75</v>
      </c>
      <c r="C8" s="184">
        <f t="shared" si="1"/>
        <v>5</v>
      </c>
      <c r="D8" s="184">
        <f t="shared" si="1"/>
        <v>19</v>
      </c>
      <c r="E8" s="184">
        <f t="shared" si="1"/>
        <v>12</v>
      </c>
      <c r="F8" s="185">
        <f t="shared" si="1"/>
        <v>21463613.32</v>
      </c>
      <c r="G8" s="186">
        <f t="shared" si="1"/>
        <v>19333066.32</v>
      </c>
      <c r="H8" s="186">
        <f t="shared" si="1"/>
        <v>241907</v>
      </c>
      <c r="I8" s="186">
        <f t="shared" si="1"/>
        <v>1888640</v>
      </c>
      <c r="J8" s="186">
        <f t="shared" si="1"/>
        <v>213660</v>
      </c>
      <c r="K8" s="186">
        <f t="shared" si="1"/>
        <v>196400</v>
      </c>
      <c r="L8" s="186">
        <f t="shared" si="1"/>
        <v>0</v>
      </c>
      <c r="M8" s="186">
        <f t="shared" si="1"/>
        <v>104220</v>
      </c>
      <c r="N8" s="186">
        <f t="shared" si="1"/>
        <v>142560</v>
      </c>
      <c r="O8" s="186">
        <f t="shared" si="1"/>
        <v>1231800</v>
      </c>
      <c r="P8" s="186">
        <f t="shared" si="1"/>
        <v>4917913.32</v>
      </c>
      <c r="Q8" s="186">
        <f t="shared" si="1"/>
        <v>16545700</v>
      </c>
      <c r="R8" s="186">
        <f t="shared" si="1"/>
        <v>0</v>
      </c>
      <c r="S8" s="208"/>
    </row>
    <row r="9" spans="1:19" s="65" customFormat="1" ht="15.75" customHeight="1">
      <c r="A9" s="187" t="s">
        <v>482</v>
      </c>
      <c r="B9" s="188">
        <v>2</v>
      </c>
      <c r="C9" s="188"/>
      <c r="D9" s="188"/>
      <c r="E9" s="189"/>
      <c r="F9" s="185">
        <f aca="true" t="shared" si="2" ref="F9:F18">SUM(G9:I9)</f>
        <v>557201.9199999999</v>
      </c>
      <c r="G9" s="176">
        <v>523601.92</v>
      </c>
      <c r="H9" s="176"/>
      <c r="I9" s="176">
        <f>SUM(J9:O9)</f>
        <v>33600</v>
      </c>
      <c r="J9" s="176"/>
      <c r="K9" s="176"/>
      <c r="L9" s="176"/>
      <c r="M9" s="176"/>
      <c r="N9" s="176"/>
      <c r="O9" s="176">
        <v>33600</v>
      </c>
      <c r="P9" s="203">
        <f>F9-Q9</f>
        <v>137201.91999999993</v>
      </c>
      <c r="Q9" s="176">
        <v>420000</v>
      </c>
      <c r="R9" s="176"/>
      <c r="S9" s="209"/>
    </row>
    <row r="10" spans="1:19" s="65" customFormat="1" ht="15.75" customHeight="1">
      <c r="A10" s="187" t="s">
        <v>483</v>
      </c>
      <c r="B10" s="188"/>
      <c r="C10" s="188"/>
      <c r="D10" s="188"/>
      <c r="E10" s="189"/>
      <c r="F10" s="185">
        <f t="shared" si="2"/>
        <v>0</v>
      </c>
      <c r="G10" s="176"/>
      <c r="H10" s="176"/>
      <c r="I10" s="176">
        <f aca="true" t="shared" si="3" ref="I10:I18">SUM(J10:O10)</f>
        <v>0</v>
      </c>
      <c r="J10" s="176"/>
      <c r="K10" s="176"/>
      <c r="L10" s="176"/>
      <c r="M10" s="176"/>
      <c r="N10" s="176"/>
      <c r="O10" s="176"/>
      <c r="P10" s="203"/>
      <c r="Q10" s="176"/>
      <c r="R10" s="176"/>
      <c r="S10" s="209"/>
    </row>
    <row r="11" spans="1:19" s="65" customFormat="1" ht="24.75" customHeight="1">
      <c r="A11" s="187" t="s">
        <v>484</v>
      </c>
      <c r="B11" s="188">
        <v>60</v>
      </c>
      <c r="C11" s="188"/>
      <c r="D11" s="188">
        <v>19</v>
      </c>
      <c r="E11" s="190">
        <v>8</v>
      </c>
      <c r="F11" s="185">
        <f t="shared" si="2"/>
        <v>16187306.84</v>
      </c>
      <c r="G11" s="176">
        <v>14347759.84</v>
      </c>
      <c r="H11" s="176">
        <v>241907</v>
      </c>
      <c r="I11" s="176">
        <f t="shared" si="3"/>
        <v>1597640</v>
      </c>
      <c r="J11" s="176">
        <v>213660</v>
      </c>
      <c r="K11" s="176">
        <v>196400</v>
      </c>
      <c r="L11" s="176"/>
      <c r="M11" s="176">
        <v>104220</v>
      </c>
      <c r="N11" s="176">
        <v>142560</v>
      </c>
      <c r="O11" s="176">
        <v>940800</v>
      </c>
      <c r="P11" s="203">
        <f>F11-Q11</f>
        <v>3831606.84</v>
      </c>
      <c r="Q11" s="176">
        <v>12355700</v>
      </c>
      <c r="R11" s="176"/>
      <c r="S11" s="209" t="s">
        <v>485</v>
      </c>
    </row>
    <row r="12" spans="1:19" s="65" customFormat="1" ht="15.75" customHeight="1">
      <c r="A12" s="187" t="s">
        <v>486</v>
      </c>
      <c r="B12" s="188"/>
      <c r="C12" s="188">
        <v>5</v>
      </c>
      <c r="D12" s="188"/>
      <c r="E12" s="189"/>
      <c r="F12" s="185">
        <f t="shared" si="2"/>
        <v>1214209.08</v>
      </c>
      <c r="G12" s="176">
        <v>1169209.08</v>
      </c>
      <c r="H12" s="176"/>
      <c r="I12" s="176">
        <f t="shared" si="3"/>
        <v>45000</v>
      </c>
      <c r="J12" s="176"/>
      <c r="K12" s="176"/>
      <c r="L12" s="176"/>
      <c r="M12" s="176"/>
      <c r="N12" s="176"/>
      <c r="O12" s="176">
        <v>45000</v>
      </c>
      <c r="P12" s="203">
        <f>F12-Q12</f>
        <v>174209.08000000007</v>
      </c>
      <c r="Q12" s="203">
        <v>1040000</v>
      </c>
      <c r="R12" s="203"/>
      <c r="S12" s="78"/>
    </row>
    <row r="13" spans="1:19" s="65" customFormat="1" ht="15.75" customHeight="1">
      <c r="A13" s="187" t="s">
        <v>487</v>
      </c>
      <c r="B13" s="188">
        <v>1</v>
      </c>
      <c r="C13" s="188"/>
      <c r="D13" s="188"/>
      <c r="E13" s="189">
        <v>1</v>
      </c>
      <c r="F13" s="185">
        <f t="shared" si="2"/>
        <v>308359.72</v>
      </c>
      <c r="G13" s="176">
        <v>292759.72</v>
      </c>
      <c r="H13" s="176"/>
      <c r="I13" s="176">
        <f t="shared" si="3"/>
        <v>15600</v>
      </c>
      <c r="J13" s="176"/>
      <c r="K13" s="176"/>
      <c r="L13" s="176"/>
      <c r="M13" s="176"/>
      <c r="N13" s="176"/>
      <c r="O13" s="176">
        <v>15600</v>
      </c>
      <c r="P13" s="203">
        <f aca="true" t="shared" si="4" ref="P13:P66">F13-Q13</f>
        <v>98359.71999999997</v>
      </c>
      <c r="Q13" s="203">
        <v>210000</v>
      </c>
      <c r="R13" s="203"/>
      <c r="S13" s="78"/>
    </row>
    <row r="14" spans="1:19" s="65" customFormat="1" ht="15.75" customHeight="1">
      <c r="A14" s="191" t="s">
        <v>488</v>
      </c>
      <c r="B14" s="192"/>
      <c r="C14" s="192"/>
      <c r="D14" s="192"/>
      <c r="E14" s="189"/>
      <c r="F14" s="185">
        <f t="shared" si="2"/>
        <v>0</v>
      </c>
      <c r="G14" s="176"/>
      <c r="H14" s="176"/>
      <c r="I14" s="176">
        <f t="shared" si="3"/>
        <v>0</v>
      </c>
      <c r="J14" s="176"/>
      <c r="K14" s="176"/>
      <c r="L14" s="176"/>
      <c r="M14" s="176"/>
      <c r="N14" s="176"/>
      <c r="O14" s="176"/>
      <c r="P14" s="203">
        <f t="shared" si="4"/>
        <v>0</v>
      </c>
      <c r="Q14" s="203"/>
      <c r="R14" s="203"/>
      <c r="S14" s="78"/>
    </row>
    <row r="15" spans="1:19" s="65" customFormat="1" ht="15.75" customHeight="1">
      <c r="A15" s="187" t="s">
        <v>489</v>
      </c>
      <c r="B15" s="188"/>
      <c r="C15" s="188"/>
      <c r="D15" s="188"/>
      <c r="E15" s="189"/>
      <c r="F15" s="185">
        <f t="shared" si="2"/>
        <v>0</v>
      </c>
      <c r="G15" s="176"/>
      <c r="H15" s="176"/>
      <c r="I15" s="176">
        <f t="shared" si="3"/>
        <v>0</v>
      </c>
      <c r="J15" s="176"/>
      <c r="K15" s="176"/>
      <c r="L15" s="176"/>
      <c r="M15" s="176"/>
      <c r="N15" s="176"/>
      <c r="O15" s="176"/>
      <c r="P15" s="203">
        <f t="shared" si="4"/>
        <v>0</v>
      </c>
      <c r="Q15" s="203"/>
      <c r="R15" s="203"/>
      <c r="S15" s="78"/>
    </row>
    <row r="16" spans="1:19" s="65" customFormat="1" ht="15.75" customHeight="1">
      <c r="A16" s="187" t="s">
        <v>490</v>
      </c>
      <c r="B16" s="188">
        <v>3</v>
      </c>
      <c r="C16" s="188"/>
      <c r="D16" s="188"/>
      <c r="E16" s="189"/>
      <c r="F16" s="185">
        <f t="shared" si="2"/>
        <v>726460.52</v>
      </c>
      <c r="G16" s="176">
        <v>679660.52</v>
      </c>
      <c r="H16" s="176"/>
      <c r="I16" s="176">
        <f t="shared" si="3"/>
        <v>46800</v>
      </c>
      <c r="J16" s="176"/>
      <c r="K16" s="176"/>
      <c r="L16" s="176"/>
      <c r="M16" s="176"/>
      <c r="N16" s="176"/>
      <c r="O16" s="176">
        <v>46800</v>
      </c>
      <c r="P16" s="203">
        <f t="shared" si="4"/>
        <v>96460.52000000002</v>
      </c>
      <c r="Q16" s="203">
        <v>630000</v>
      </c>
      <c r="R16" s="203"/>
      <c r="S16" s="78"/>
    </row>
    <row r="17" spans="1:19" s="65" customFormat="1" ht="15.75" customHeight="1">
      <c r="A17" s="187" t="s">
        <v>491</v>
      </c>
      <c r="B17" s="188">
        <v>9</v>
      </c>
      <c r="C17" s="188"/>
      <c r="D17" s="188"/>
      <c r="E17" s="189"/>
      <c r="F17" s="185">
        <f t="shared" si="2"/>
        <v>2380075.24</v>
      </c>
      <c r="G17" s="176">
        <v>2230075.24</v>
      </c>
      <c r="H17" s="176"/>
      <c r="I17" s="176">
        <f t="shared" si="3"/>
        <v>150000</v>
      </c>
      <c r="J17" s="176"/>
      <c r="K17" s="176"/>
      <c r="L17" s="176"/>
      <c r="M17" s="176"/>
      <c r="N17" s="176"/>
      <c r="O17" s="176">
        <v>150000</v>
      </c>
      <c r="P17" s="203">
        <f t="shared" si="4"/>
        <v>490075.2400000002</v>
      </c>
      <c r="Q17" s="203">
        <v>1890000</v>
      </c>
      <c r="R17" s="203"/>
      <c r="S17" s="78"/>
    </row>
    <row r="18" spans="1:19" s="65" customFormat="1" ht="15.75" customHeight="1">
      <c r="A18" s="187" t="s">
        <v>492</v>
      </c>
      <c r="B18" s="188"/>
      <c r="C18" s="188"/>
      <c r="D18" s="188"/>
      <c r="E18" s="189">
        <v>3</v>
      </c>
      <c r="F18" s="185">
        <f t="shared" si="2"/>
        <v>90000</v>
      </c>
      <c r="G18" s="176">
        <v>90000</v>
      </c>
      <c r="H18" s="176"/>
      <c r="I18" s="176">
        <f t="shared" si="3"/>
        <v>0</v>
      </c>
      <c r="J18" s="176"/>
      <c r="K18" s="176"/>
      <c r="L18" s="176"/>
      <c r="M18" s="176"/>
      <c r="N18" s="176"/>
      <c r="O18" s="176"/>
      <c r="P18" s="203">
        <f t="shared" si="4"/>
        <v>90000</v>
      </c>
      <c r="Q18" s="203"/>
      <c r="R18" s="203"/>
      <c r="S18" s="78" t="s">
        <v>493</v>
      </c>
    </row>
    <row r="19" spans="1:19" s="162" customFormat="1" ht="15.75" customHeight="1">
      <c r="A19" s="183" t="s">
        <v>14</v>
      </c>
      <c r="B19" s="184">
        <f>SUM(B20:B23)</f>
        <v>0</v>
      </c>
      <c r="C19" s="184">
        <f>SUM(C20:C23)</f>
        <v>0</v>
      </c>
      <c r="D19" s="184">
        <f>SUM(D20:D23)</f>
        <v>0</v>
      </c>
      <c r="E19" s="184">
        <f>E20+E21</f>
        <v>69</v>
      </c>
      <c r="F19" s="193">
        <f aca="true" t="shared" si="5" ref="F19:R19">F20+F21</f>
        <v>953500</v>
      </c>
      <c r="G19" s="186">
        <f t="shared" si="5"/>
        <v>953500</v>
      </c>
      <c r="H19" s="186">
        <f t="shared" si="5"/>
        <v>0</v>
      </c>
      <c r="I19" s="186">
        <f t="shared" si="5"/>
        <v>0</v>
      </c>
      <c r="J19" s="186">
        <f t="shared" si="5"/>
        <v>0</v>
      </c>
      <c r="K19" s="186">
        <f t="shared" si="5"/>
        <v>0</v>
      </c>
      <c r="L19" s="186">
        <f t="shared" si="5"/>
        <v>0</v>
      </c>
      <c r="M19" s="186">
        <f t="shared" si="5"/>
        <v>0</v>
      </c>
      <c r="N19" s="186">
        <f t="shared" si="5"/>
        <v>0</v>
      </c>
      <c r="O19" s="186">
        <f t="shared" si="5"/>
        <v>0</v>
      </c>
      <c r="P19" s="186">
        <f t="shared" si="5"/>
        <v>953500</v>
      </c>
      <c r="Q19" s="186">
        <f t="shared" si="5"/>
        <v>0</v>
      </c>
      <c r="R19" s="186">
        <f t="shared" si="5"/>
        <v>0</v>
      </c>
      <c r="S19" s="210"/>
    </row>
    <row r="20" spans="1:19" s="65" customFormat="1" ht="15.75" customHeight="1">
      <c r="A20" s="187" t="s">
        <v>494</v>
      </c>
      <c r="B20" s="188"/>
      <c r="C20" s="188"/>
      <c r="D20" s="188"/>
      <c r="E20" s="189"/>
      <c r="F20" s="194"/>
      <c r="G20" s="176"/>
      <c r="H20" s="176">
        <f aca="true" t="shared" si="6" ref="H20:N20">H21</f>
        <v>0</v>
      </c>
      <c r="I20" s="176">
        <f t="shared" si="6"/>
        <v>0</v>
      </c>
      <c r="J20" s="176">
        <f t="shared" si="6"/>
        <v>0</v>
      </c>
      <c r="K20" s="176">
        <f t="shared" si="6"/>
        <v>0</v>
      </c>
      <c r="L20" s="176">
        <f t="shared" si="6"/>
        <v>0</v>
      </c>
      <c r="M20" s="176">
        <f t="shared" si="6"/>
        <v>0</v>
      </c>
      <c r="N20" s="176">
        <f t="shared" si="6"/>
        <v>0</v>
      </c>
      <c r="O20" s="176"/>
      <c r="P20" s="203">
        <f t="shared" si="4"/>
        <v>0</v>
      </c>
      <c r="Q20" s="203"/>
      <c r="R20" s="203"/>
      <c r="S20" s="78"/>
    </row>
    <row r="21" spans="1:19" s="65" customFormat="1" ht="15.75" customHeight="1">
      <c r="A21" s="187" t="s">
        <v>495</v>
      </c>
      <c r="B21" s="188"/>
      <c r="C21" s="188"/>
      <c r="D21" s="188"/>
      <c r="E21" s="189">
        <f>SUM(E22:E23)</f>
        <v>69</v>
      </c>
      <c r="F21" s="194">
        <f aca="true" t="shared" si="7" ref="F21:O21">SUM(F22:F23)</f>
        <v>953500</v>
      </c>
      <c r="G21" s="176">
        <f t="shared" si="7"/>
        <v>953500</v>
      </c>
      <c r="H21" s="176">
        <f t="shared" si="7"/>
        <v>0</v>
      </c>
      <c r="I21" s="176">
        <f t="shared" si="7"/>
        <v>0</v>
      </c>
      <c r="J21" s="176">
        <f t="shared" si="7"/>
        <v>0</v>
      </c>
      <c r="K21" s="176">
        <f t="shared" si="7"/>
        <v>0</v>
      </c>
      <c r="L21" s="176">
        <f t="shared" si="7"/>
        <v>0</v>
      </c>
      <c r="M21" s="176">
        <f t="shared" si="7"/>
        <v>0</v>
      </c>
      <c r="N21" s="176">
        <f t="shared" si="7"/>
        <v>0</v>
      </c>
      <c r="O21" s="176">
        <f t="shared" si="7"/>
        <v>0</v>
      </c>
      <c r="P21" s="203">
        <f t="shared" si="4"/>
        <v>953500</v>
      </c>
      <c r="Q21" s="203"/>
      <c r="R21" s="203"/>
      <c r="S21" s="78"/>
    </row>
    <row r="22" spans="1:19" s="65" customFormat="1" ht="27" customHeight="1">
      <c r="A22" s="187" t="s">
        <v>496</v>
      </c>
      <c r="B22" s="188"/>
      <c r="C22" s="188"/>
      <c r="D22" s="188"/>
      <c r="E22" s="189">
        <v>10</v>
      </c>
      <c r="F22" s="185">
        <f aca="true" t="shared" si="8" ref="F22:F31">SUM(G22:I22)</f>
        <v>481500</v>
      </c>
      <c r="G22" s="176">
        <v>481500</v>
      </c>
      <c r="H22" s="176"/>
      <c r="I22" s="176">
        <f aca="true" t="shared" si="9" ref="I22:I66">SUM(J22:O22)</f>
        <v>0</v>
      </c>
      <c r="J22" s="176"/>
      <c r="K22" s="176"/>
      <c r="L22" s="176"/>
      <c r="M22" s="176"/>
      <c r="N22" s="176"/>
      <c r="O22" s="176"/>
      <c r="P22" s="203">
        <f t="shared" si="4"/>
        <v>481500</v>
      </c>
      <c r="Q22" s="203"/>
      <c r="R22" s="203"/>
      <c r="S22" s="211" t="s">
        <v>497</v>
      </c>
    </row>
    <row r="23" spans="1:19" s="65" customFormat="1" ht="21.75" customHeight="1">
      <c r="A23" s="187" t="s">
        <v>498</v>
      </c>
      <c r="B23" s="188"/>
      <c r="C23" s="188"/>
      <c r="D23" s="188"/>
      <c r="E23" s="189">
        <v>59</v>
      </c>
      <c r="F23" s="185">
        <f t="shared" si="8"/>
        <v>472000</v>
      </c>
      <c r="G23" s="176">
        <v>472000</v>
      </c>
      <c r="H23" s="176"/>
      <c r="I23" s="176">
        <f t="shared" si="9"/>
        <v>0</v>
      </c>
      <c r="J23" s="176"/>
      <c r="K23" s="176"/>
      <c r="L23" s="176"/>
      <c r="M23" s="176"/>
      <c r="N23" s="176"/>
      <c r="O23" s="176"/>
      <c r="P23" s="203">
        <f t="shared" si="4"/>
        <v>472000</v>
      </c>
      <c r="Q23" s="203"/>
      <c r="R23" s="203"/>
      <c r="S23" s="209" t="s">
        <v>499</v>
      </c>
    </row>
    <row r="24" spans="1:19" s="162" customFormat="1" ht="15.75" customHeight="1">
      <c r="A24" s="183" t="s">
        <v>16</v>
      </c>
      <c r="B24" s="184"/>
      <c r="C24" s="184"/>
      <c r="D24" s="184"/>
      <c r="E24" s="180"/>
      <c r="F24" s="185">
        <f t="shared" si="8"/>
        <v>0</v>
      </c>
      <c r="G24" s="182"/>
      <c r="H24" s="182"/>
      <c r="I24" s="182"/>
      <c r="J24" s="182"/>
      <c r="K24" s="182"/>
      <c r="L24" s="182"/>
      <c r="M24" s="182"/>
      <c r="N24" s="182"/>
      <c r="O24" s="182"/>
      <c r="P24" s="203">
        <f t="shared" si="4"/>
        <v>0</v>
      </c>
      <c r="Q24" s="212"/>
      <c r="R24" s="212"/>
      <c r="S24" s="210"/>
    </row>
    <row r="25" spans="1:19" s="65" customFormat="1" ht="15.75" customHeight="1">
      <c r="A25" s="187" t="s">
        <v>500</v>
      </c>
      <c r="B25" s="188"/>
      <c r="C25" s="188"/>
      <c r="D25" s="188"/>
      <c r="E25" s="189"/>
      <c r="F25" s="185">
        <f t="shared" si="8"/>
        <v>0</v>
      </c>
      <c r="G25" s="176"/>
      <c r="H25" s="176"/>
      <c r="I25" s="176">
        <f t="shared" si="9"/>
        <v>0</v>
      </c>
      <c r="J25" s="176"/>
      <c r="K25" s="176"/>
      <c r="L25" s="176"/>
      <c r="M25" s="176"/>
      <c r="N25" s="176"/>
      <c r="O25" s="176"/>
      <c r="P25" s="203">
        <f t="shared" si="4"/>
        <v>0</v>
      </c>
      <c r="Q25" s="203"/>
      <c r="R25" s="203"/>
      <c r="S25" s="78"/>
    </row>
    <row r="26" spans="1:19" s="65" customFormat="1" ht="15.75" customHeight="1">
      <c r="A26" s="187" t="s">
        <v>501</v>
      </c>
      <c r="B26" s="188"/>
      <c r="C26" s="188"/>
      <c r="D26" s="188"/>
      <c r="E26" s="189"/>
      <c r="F26" s="185">
        <f t="shared" si="8"/>
        <v>0</v>
      </c>
      <c r="G26" s="176"/>
      <c r="H26" s="176"/>
      <c r="I26" s="176">
        <f t="shared" si="9"/>
        <v>0</v>
      </c>
      <c r="J26" s="176"/>
      <c r="K26" s="176"/>
      <c r="L26" s="176"/>
      <c r="M26" s="176"/>
      <c r="N26" s="176"/>
      <c r="O26" s="176"/>
      <c r="P26" s="203">
        <f t="shared" si="4"/>
        <v>0</v>
      </c>
      <c r="Q26" s="203"/>
      <c r="R26" s="203"/>
      <c r="S26" s="78"/>
    </row>
    <row r="27" spans="1:19" s="65" customFormat="1" ht="15.75" customHeight="1">
      <c r="A27" s="187" t="s">
        <v>502</v>
      </c>
      <c r="B27" s="188"/>
      <c r="C27" s="188"/>
      <c r="D27" s="188"/>
      <c r="E27" s="189"/>
      <c r="F27" s="185">
        <f t="shared" si="8"/>
        <v>0</v>
      </c>
      <c r="G27" s="176"/>
      <c r="H27" s="176"/>
      <c r="I27" s="176">
        <f t="shared" si="9"/>
        <v>0</v>
      </c>
      <c r="J27" s="176"/>
      <c r="K27" s="176"/>
      <c r="L27" s="176"/>
      <c r="M27" s="176"/>
      <c r="N27" s="176"/>
      <c r="O27" s="176"/>
      <c r="P27" s="203">
        <f t="shared" si="4"/>
        <v>0</v>
      </c>
      <c r="Q27" s="203"/>
      <c r="R27" s="203"/>
      <c r="S27" s="78"/>
    </row>
    <row r="28" spans="1:19" s="65" customFormat="1" ht="15.75" customHeight="1">
      <c r="A28" s="187" t="s">
        <v>503</v>
      </c>
      <c r="B28" s="188"/>
      <c r="C28" s="188"/>
      <c r="D28" s="188"/>
      <c r="E28" s="189"/>
      <c r="F28" s="185">
        <f t="shared" si="8"/>
        <v>0</v>
      </c>
      <c r="G28" s="176"/>
      <c r="H28" s="176"/>
      <c r="I28" s="176">
        <f t="shared" si="9"/>
        <v>0</v>
      </c>
      <c r="J28" s="176"/>
      <c r="K28" s="176"/>
      <c r="L28" s="176"/>
      <c r="M28" s="176"/>
      <c r="N28" s="176"/>
      <c r="O28" s="176"/>
      <c r="P28" s="203">
        <f t="shared" si="4"/>
        <v>0</v>
      </c>
      <c r="Q28" s="203"/>
      <c r="R28" s="203"/>
      <c r="S28" s="78"/>
    </row>
    <row r="29" spans="1:19" s="162" customFormat="1" ht="15.75" customHeight="1">
      <c r="A29" s="183" t="s">
        <v>18</v>
      </c>
      <c r="B29" s="184"/>
      <c r="C29" s="184"/>
      <c r="D29" s="184"/>
      <c r="E29" s="180"/>
      <c r="F29" s="185">
        <f t="shared" si="8"/>
        <v>0</v>
      </c>
      <c r="G29" s="182"/>
      <c r="H29" s="182"/>
      <c r="I29" s="182"/>
      <c r="J29" s="182"/>
      <c r="K29" s="182"/>
      <c r="L29" s="182"/>
      <c r="M29" s="182"/>
      <c r="N29" s="182"/>
      <c r="O29" s="182"/>
      <c r="P29" s="203">
        <f t="shared" si="4"/>
        <v>0</v>
      </c>
      <c r="Q29" s="212"/>
      <c r="R29" s="212"/>
      <c r="S29" s="210"/>
    </row>
    <row r="30" spans="1:19" s="65" customFormat="1" ht="15.75" customHeight="1">
      <c r="A30" s="187" t="s">
        <v>504</v>
      </c>
      <c r="B30" s="188"/>
      <c r="C30" s="188"/>
      <c r="D30" s="188"/>
      <c r="E30" s="189"/>
      <c r="F30" s="185">
        <f t="shared" si="8"/>
        <v>0</v>
      </c>
      <c r="G30" s="176"/>
      <c r="H30" s="176"/>
      <c r="I30" s="176">
        <f t="shared" si="9"/>
        <v>0</v>
      </c>
      <c r="J30" s="176"/>
      <c r="K30" s="176"/>
      <c r="L30" s="176"/>
      <c r="M30" s="176"/>
      <c r="N30" s="176"/>
      <c r="O30" s="176"/>
      <c r="P30" s="203">
        <f t="shared" si="4"/>
        <v>0</v>
      </c>
      <c r="Q30" s="203"/>
      <c r="R30" s="203"/>
      <c r="S30" s="78"/>
    </row>
    <row r="31" spans="1:19" s="65" customFormat="1" ht="15.75" customHeight="1">
      <c r="A31" s="187" t="s">
        <v>505</v>
      </c>
      <c r="B31" s="188"/>
      <c r="C31" s="188"/>
      <c r="D31" s="188"/>
      <c r="E31" s="189"/>
      <c r="F31" s="185">
        <f t="shared" si="8"/>
        <v>0</v>
      </c>
      <c r="G31" s="176"/>
      <c r="H31" s="176"/>
      <c r="I31" s="176">
        <f t="shared" si="9"/>
        <v>0</v>
      </c>
      <c r="J31" s="176"/>
      <c r="K31" s="176"/>
      <c r="L31" s="176"/>
      <c r="M31" s="176"/>
      <c r="N31" s="176"/>
      <c r="O31" s="176"/>
      <c r="P31" s="203">
        <f t="shared" si="4"/>
        <v>0</v>
      </c>
      <c r="Q31" s="203"/>
      <c r="R31" s="203"/>
      <c r="S31" s="78"/>
    </row>
    <row r="32" spans="1:19" s="162" customFormat="1" ht="15.75" customHeight="1">
      <c r="A32" s="183" t="s">
        <v>20</v>
      </c>
      <c r="B32" s="184">
        <f>SUM(B33:B35)</f>
        <v>0</v>
      </c>
      <c r="C32" s="184">
        <f>SUM(C33:C35)</f>
        <v>4</v>
      </c>
      <c r="D32" s="184">
        <f>SUM(D33:D35)</f>
        <v>0</v>
      </c>
      <c r="E32" s="184">
        <f>SUM(E33:E35)</f>
        <v>0</v>
      </c>
      <c r="F32" s="185">
        <f>SUM(F33:F35)</f>
        <v>1043914.08</v>
      </c>
      <c r="G32" s="186">
        <f aca="true" t="shared" si="10" ref="G32:Q32">SUM(G33:G35)</f>
        <v>1007914.08</v>
      </c>
      <c r="H32" s="186">
        <f t="shared" si="10"/>
        <v>0</v>
      </c>
      <c r="I32" s="186">
        <f t="shared" si="10"/>
        <v>36000</v>
      </c>
      <c r="J32" s="186">
        <f t="shared" si="10"/>
        <v>0</v>
      </c>
      <c r="K32" s="186">
        <f t="shared" si="10"/>
        <v>0</v>
      </c>
      <c r="L32" s="186">
        <f t="shared" si="10"/>
        <v>0</v>
      </c>
      <c r="M32" s="186">
        <f t="shared" si="10"/>
        <v>0</v>
      </c>
      <c r="N32" s="186">
        <f t="shared" si="10"/>
        <v>0</v>
      </c>
      <c r="O32" s="186">
        <f t="shared" si="10"/>
        <v>36000</v>
      </c>
      <c r="P32" s="186">
        <f t="shared" si="10"/>
        <v>211914.07999999996</v>
      </c>
      <c r="Q32" s="186">
        <f t="shared" si="10"/>
        <v>832000</v>
      </c>
      <c r="R32" s="212"/>
      <c r="S32" s="210"/>
    </row>
    <row r="33" spans="1:19" s="65" customFormat="1" ht="15.75" customHeight="1">
      <c r="A33" s="187" t="s">
        <v>506</v>
      </c>
      <c r="B33" s="188"/>
      <c r="C33" s="188">
        <v>4</v>
      </c>
      <c r="D33" s="188"/>
      <c r="E33" s="189"/>
      <c r="F33" s="185">
        <f>SUM(G33:I33)</f>
        <v>1043914.08</v>
      </c>
      <c r="G33" s="176">
        <v>1007914.08</v>
      </c>
      <c r="H33" s="176"/>
      <c r="I33" s="176">
        <f t="shared" si="9"/>
        <v>36000</v>
      </c>
      <c r="J33" s="176"/>
      <c r="K33" s="176"/>
      <c r="L33" s="176"/>
      <c r="M33" s="176"/>
      <c r="N33" s="176"/>
      <c r="O33" s="176">
        <v>36000</v>
      </c>
      <c r="P33" s="203">
        <f t="shared" si="4"/>
        <v>211914.07999999996</v>
      </c>
      <c r="Q33" s="203">
        <v>832000</v>
      </c>
      <c r="R33" s="203"/>
      <c r="S33" s="78"/>
    </row>
    <row r="34" spans="1:19" s="65" customFormat="1" ht="15.75" customHeight="1">
      <c r="A34" s="187" t="s">
        <v>507</v>
      </c>
      <c r="B34" s="188"/>
      <c r="C34" s="188"/>
      <c r="D34" s="188"/>
      <c r="E34" s="189"/>
      <c r="F34" s="185">
        <f>SUM(G34:I34)</f>
        <v>0</v>
      </c>
      <c r="G34" s="176"/>
      <c r="H34" s="176"/>
      <c r="I34" s="176">
        <f t="shared" si="9"/>
        <v>0</v>
      </c>
      <c r="J34" s="176"/>
      <c r="K34" s="176"/>
      <c r="L34" s="176"/>
      <c r="M34" s="176"/>
      <c r="N34" s="176"/>
      <c r="O34" s="176"/>
      <c r="P34" s="203">
        <f t="shared" si="4"/>
        <v>0</v>
      </c>
      <c r="Q34" s="203"/>
      <c r="R34" s="203"/>
      <c r="S34" s="78"/>
    </row>
    <row r="35" spans="1:19" s="65" customFormat="1" ht="15.75" customHeight="1">
      <c r="A35" s="187" t="s">
        <v>508</v>
      </c>
      <c r="B35" s="188"/>
      <c r="C35" s="188"/>
      <c r="D35" s="188"/>
      <c r="E35" s="189"/>
      <c r="F35" s="185">
        <f>SUM(G35:I35)</f>
        <v>0</v>
      </c>
      <c r="G35" s="176"/>
      <c r="H35" s="176"/>
      <c r="I35" s="176">
        <f t="shared" si="9"/>
        <v>0</v>
      </c>
      <c r="J35" s="176"/>
      <c r="K35" s="176"/>
      <c r="L35" s="176"/>
      <c r="M35" s="176"/>
      <c r="N35" s="176"/>
      <c r="O35" s="176"/>
      <c r="P35" s="203">
        <f t="shared" si="4"/>
        <v>0</v>
      </c>
      <c r="Q35" s="203"/>
      <c r="R35" s="203"/>
      <c r="S35" s="78"/>
    </row>
    <row r="36" spans="1:19" s="162" customFormat="1" ht="15.75" customHeight="1">
      <c r="A36" s="183" t="s">
        <v>22</v>
      </c>
      <c r="B36" s="184">
        <f>SUM(B37:B40)</f>
        <v>0</v>
      </c>
      <c r="C36" s="184">
        <f>SUM(C37:C40)</f>
        <v>10</v>
      </c>
      <c r="D36" s="184">
        <f>SUM(D37:D40)</f>
        <v>38</v>
      </c>
      <c r="E36" s="184">
        <f>SUM(E37:E40)</f>
        <v>4</v>
      </c>
      <c r="F36" s="185">
        <f>SUM(F37:F40)</f>
        <v>3027443.6799999997</v>
      </c>
      <c r="G36" s="186">
        <f aca="true" t="shared" si="11" ref="G36:Q36">SUM(G37:G40)</f>
        <v>2428573.6799999997</v>
      </c>
      <c r="H36" s="186">
        <f t="shared" si="11"/>
        <v>227670</v>
      </c>
      <c r="I36" s="186">
        <f t="shared" si="11"/>
        <v>371200</v>
      </c>
      <c r="J36" s="186">
        <f t="shared" si="11"/>
        <v>0</v>
      </c>
      <c r="K36" s="186">
        <f t="shared" si="11"/>
        <v>0</v>
      </c>
      <c r="L36" s="186">
        <f t="shared" si="11"/>
        <v>0</v>
      </c>
      <c r="M36" s="186">
        <f t="shared" si="11"/>
        <v>0</v>
      </c>
      <c r="N36" s="186">
        <f t="shared" si="11"/>
        <v>0</v>
      </c>
      <c r="O36" s="186">
        <f t="shared" si="11"/>
        <v>371200</v>
      </c>
      <c r="P36" s="186">
        <f t="shared" si="11"/>
        <v>1155443.68</v>
      </c>
      <c r="Q36" s="186">
        <f t="shared" si="11"/>
        <v>1872000</v>
      </c>
      <c r="R36" s="212"/>
      <c r="S36" s="210"/>
    </row>
    <row r="37" spans="1:19" s="65" customFormat="1" ht="15.75" customHeight="1">
      <c r="A37" s="187" t="s">
        <v>509</v>
      </c>
      <c r="B37" s="188"/>
      <c r="C37" s="188">
        <v>4</v>
      </c>
      <c r="D37" s="188"/>
      <c r="E37" s="189"/>
      <c r="F37" s="185">
        <f>SUM(G37:I37)</f>
        <v>976343.04</v>
      </c>
      <c r="G37" s="176">
        <v>940343.04</v>
      </c>
      <c r="H37" s="176"/>
      <c r="I37" s="176">
        <f t="shared" si="9"/>
        <v>36000</v>
      </c>
      <c r="J37" s="176"/>
      <c r="K37" s="176"/>
      <c r="L37" s="176"/>
      <c r="M37" s="176"/>
      <c r="N37" s="176"/>
      <c r="O37" s="176">
        <v>36000</v>
      </c>
      <c r="P37" s="203">
        <f t="shared" si="4"/>
        <v>144343.04000000004</v>
      </c>
      <c r="Q37" s="203">
        <v>832000</v>
      </c>
      <c r="R37" s="203"/>
      <c r="S37" s="78"/>
    </row>
    <row r="38" spans="1:19" s="65" customFormat="1" ht="15.75" customHeight="1">
      <c r="A38" s="187" t="s">
        <v>510</v>
      </c>
      <c r="B38" s="188"/>
      <c r="C38" s="188"/>
      <c r="D38" s="188"/>
      <c r="E38" s="189"/>
      <c r="F38" s="185">
        <f>SUM(G38:I38)</f>
        <v>0</v>
      </c>
      <c r="G38" s="176"/>
      <c r="H38" s="176"/>
      <c r="I38" s="176">
        <f t="shared" si="9"/>
        <v>0</v>
      </c>
      <c r="J38" s="176"/>
      <c r="K38" s="176"/>
      <c r="L38" s="176"/>
      <c r="M38" s="176"/>
      <c r="N38" s="176"/>
      <c r="O38" s="176"/>
      <c r="P38" s="203">
        <f t="shared" si="4"/>
        <v>0</v>
      </c>
      <c r="Q38" s="203"/>
      <c r="R38" s="203"/>
      <c r="S38" s="78"/>
    </row>
    <row r="39" spans="1:19" s="65" customFormat="1" ht="15.75" customHeight="1">
      <c r="A39" s="187" t="s">
        <v>511</v>
      </c>
      <c r="B39" s="188"/>
      <c r="C39" s="188"/>
      <c r="D39" s="188">
        <v>38</v>
      </c>
      <c r="E39" s="189"/>
      <c r="F39" s="185">
        <f>SUM(G39:I39)</f>
        <v>508870</v>
      </c>
      <c r="G39" s="176"/>
      <c r="H39" s="176">
        <v>227670</v>
      </c>
      <c r="I39" s="176">
        <f t="shared" si="9"/>
        <v>281200</v>
      </c>
      <c r="J39" s="176"/>
      <c r="K39" s="176"/>
      <c r="L39" s="176"/>
      <c r="M39" s="176"/>
      <c r="N39" s="176"/>
      <c r="O39" s="176">
        <v>281200</v>
      </c>
      <c r="P39" s="203">
        <f t="shared" si="4"/>
        <v>508870</v>
      </c>
      <c r="Q39" s="203"/>
      <c r="R39" s="203"/>
      <c r="S39" s="78"/>
    </row>
    <row r="40" spans="1:19" s="65" customFormat="1" ht="15.75" customHeight="1">
      <c r="A40" s="187" t="s">
        <v>512</v>
      </c>
      <c r="B40" s="188"/>
      <c r="C40" s="188">
        <v>6</v>
      </c>
      <c r="D40" s="188"/>
      <c r="E40" s="189">
        <v>4</v>
      </c>
      <c r="F40" s="185">
        <f>SUM(G40:I40)</f>
        <v>1542230.64</v>
      </c>
      <c r="G40" s="176">
        <v>1488230.64</v>
      </c>
      <c r="H40" s="176"/>
      <c r="I40" s="176">
        <f t="shared" si="9"/>
        <v>54000</v>
      </c>
      <c r="J40" s="176"/>
      <c r="K40" s="176"/>
      <c r="L40" s="176"/>
      <c r="M40" s="176"/>
      <c r="N40" s="176"/>
      <c r="O40" s="176">
        <v>54000</v>
      </c>
      <c r="P40" s="203">
        <f t="shared" si="4"/>
        <v>502230.6399999999</v>
      </c>
      <c r="Q40" s="203">
        <v>1040000</v>
      </c>
      <c r="R40" s="203"/>
      <c r="S40" s="78"/>
    </row>
    <row r="41" spans="1:19" s="162" customFormat="1" ht="15.75" customHeight="1">
      <c r="A41" s="183" t="s">
        <v>24</v>
      </c>
      <c r="B41" s="184">
        <f>SUM(B42:B44)</f>
        <v>0</v>
      </c>
      <c r="C41" s="184">
        <f>SUM(C42:C44)</f>
        <v>7</v>
      </c>
      <c r="D41" s="184">
        <f>SUM(D42:D44)</f>
        <v>0</v>
      </c>
      <c r="E41" s="184">
        <f>SUM(E42:E44)</f>
        <v>2</v>
      </c>
      <c r="F41" s="185">
        <f>SUM(F42:F44)</f>
        <v>1779560.52</v>
      </c>
      <c r="G41" s="186">
        <f aca="true" t="shared" si="12" ref="G41:Q41">SUM(G42:G44)</f>
        <v>1716560.52</v>
      </c>
      <c r="H41" s="186">
        <f t="shared" si="12"/>
        <v>0</v>
      </c>
      <c r="I41" s="186">
        <f t="shared" si="12"/>
        <v>63000</v>
      </c>
      <c r="J41" s="186">
        <f t="shared" si="12"/>
        <v>0</v>
      </c>
      <c r="K41" s="186">
        <f t="shared" si="12"/>
        <v>0</v>
      </c>
      <c r="L41" s="186">
        <f t="shared" si="12"/>
        <v>0</v>
      </c>
      <c r="M41" s="186">
        <f t="shared" si="12"/>
        <v>0</v>
      </c>
      <c r="N41" s="186">
        <f t="shared" si="12"/>
        <v>0</v>
      </c>
      <c r="O41" s="186">
        <f t="shared" si="12"/>
        <v>63000</v>
      </c>
      <c r="P41" s="186">
        <f t="shared" si="12"/>
        <v>323560.52</v>
      </c>
      <c r="Q41" s="186">
        <f t="shared" si="12"/>
        <v>1456000</v>
      </c>
      <c r="R41" s="212"/>
      <c r="S41" s="210"/>
    </row>
    <row r="42" spans="1:19" s="65" customFormat="1" ht="15.75" customHeight="1">
      <c r="A42" s="187" t="s">
        <v>513</v>
      </c>
      <c r="B42" s="188"/>
      <c r="C42" s="188"/>
      <c r="D42" s="188"/>
      <c r="E42" s="189">
        <v>1</v>
      </c>
      <c r="F42" s="185">
        <f>SUM(G42:I42)</f>
        <v>30000</v>
      </c>
      <c r="G42" s="176">
        <v>30000</v>
      </c>
      <c r="H42" s="176"/>
      <c r="I42" s="176">
        <f t="shared" si="9"/>
        <v>0</v>
      </c>
      <c r="J42" s="176"/>
      <c r="K42" s="176"/>
      <c r="L42" s="176"/>
      <c r="M42" s="176"/>
      <c r="N42" s="176"/>
      <c r="O42" s="176"/>
      <c r="P42" s="203">
        <f t="shared" si="4"/>
        <v>30000</v>
      </c>
      <c r="Q42" s="203"/>
      <c r="R42" s="203"/>
      <c r="S42" s="78" t="s">
        <v>514</v>
      </c>
    </row>
    <row r="43" spans="1:19" s="65" customFormat="1" ht="15.75" customHeight="1">
      <c r="A43" s="187" t="s">
        <v>515</v>
      </c>
      <c r="B43" s="188"/>
      <c r="C43" s="188">
        <v>7</v>
      </c>
      <c r="D43" s="188"/>
      <c r="E43" s="189">
        <v>1</v>
      </c>
      <c r="F43" s="185">
        <f>SUM(G43:I43)</f>
        <v>1749560.52</v>
      </c>
      <c r="G43" s="176">
        <v>1686560.52</v>
      </c>
      <c r="H43" s="176"/>
      <c r="I43" s="176">
        <f t="shared" si="9"/>
        <v>63000</v>
      </c>
      <c r="J43" s="176"/>
      <c r="K43" s="176"/>
      <c r="L43" s="176"/>
      <c r="M43" s="176"/>
      <c r="N43" s="176"/>
      <c r="O43" s="176">
        <v>63000</v>
      </c>
      <c r="P43" s="203">
        <f t="shared" si="4"/>
        <v>293560.52</v>
      </c>
      <c r="Q43" s="203">
        <v>1456000</v>
      </c>
      <c r="R43" s="203"/>
      <c r="S43" s="78"/>
    </row>
    <row r="44" spans="1:19" s="65" customFormat="1" ht="15.75" customHeight="1">
      <c r="A44" s="187" t="s">
        <v>516</v>
      </c>
      <c r="B44" s="188"/>
      <c r="C44" s="188"/>
      <c r="D44" s="188"/>
      <c r="E44" s="189"/>
      <c r="F44" s="185">
        <f>SUM(G44:I44)</f>
        <v>0</v>
      </c>
      <c r="G44" s="176"/>
      <c r="H44" s="176"/>
      <c r="I44" s="176">
        <f t="shared" si="9"/>
        <v>0</v>
      </c>
      <c r="J44" s="176"/>
      <c r="K44" s="176"/>
      <c r="L44" s="176"/>
      <c r="M44" s="176"/>
      <c r="N44" s="176"/>
      <c r="O44" s="176"/>
      <c r="P44" s="203">
        <f t="shared" si="4"/>
        <v>0</v>
      </c>
      <c r="Q44" s="203"/>
      <c r="R44" s="203"/>
      <c r="S44" s="78"/>
    </row>
    <row r="45" spans="1:19" s="162" customFormat="1" ht="15.75" customHeight="1">
      <c r="A45" s="183" t="s">
        <v>26</v>
      </c>
      <c r="B45" s="184">
        <f>SUM(B46)</f>
        <v>0</v>
      </c>
      <c r="C45" s="184">
        <f>SUM(C46)</f>
        <v>0</v>
      </c>
      <c r="D45" s="184">
        <f>SUM(D46)</f>
        <v>0</v>
      </c>
      <c r="E45" s="184">
        <f>SUM(E46)</f>
        <v>0</v>
      </c>
      <c r="F45" s="185">
        <f>SUM(G45:I45)</f>
        <v>0</v>
      </c>
      <c r="G45" s="186">
        <f aca="true" t="shared" si="13" ref="G45:O45">SUM(G46)</f>
        <v>0</v>
      </c>
      <c r="H45" s="186">
        <f t="shared" si="13"/>
        <v>0</v>
      </c>
      <c r="I45" s="186">
        <f t="shared" si="13"/>
        <v>0</v>
      </c>
      <c r="J45" s="186">
        <f t="shared" si="13"/>
        <v>0</v>
      </c>
      <c r="K45" s="186">
        <f t="shared" si="13"/>
        <v>0</v>
      </c>
      <c r="L45" s="186">
        <f t="shared" si="13"/>
        <v>0</v>
      </c>
      <c r="M45" s="186">
        <f t="shared" si="13"/>
        <v>0</v>
      </c>
      <c r="N45" s="186">
        <f t="shared" si="13"/>
        <v>0</v>
      </c>
      <c r="O45" s="186">
        <f t="shared" si="13"/>
        <v>0</v>
      </c>
      <c r="P45" s="203">
        <f t="shared" si="4"/>
        <v>0</v>
      </c>
      <c r="Q45" s="212"/>
      <c r="R45" s="212"/>
      <c r="S45" s="210"/>
    </row>
    <row r="46" spans="1:19" s="65" customFormat="1" ht="15.75" customHeight="1">
      <c r="A46" s="187" t="s">
        <v>517</v>
      </c>
      <c r="B46" s="188"/>
      <c r="C46" s="188"/>
      <c r="D46" s="188"/>
      <c r="E46" s="189"/>
      <c r="F46" s="185"/>
      <c r="G46" s="176"/>
      <c r="H46" s="176"/>
      <c r="I46" s="176">
        <f t="shared" si="9"/>
        <v>0</v>
      </c>
      <c r="J46" s="176"/>
      <c r="K46" s="176"/>
      <c r="L46" s="176"/>
      <c r="M46" s="176"/>
      <c r="N46" s="176"/>
      <c r="O46" s="176"/>
      <c r="P46" s="203">
        <f t="shared" si="4"/>
        <v>0</v>
      </c>
      <c r="Q46" s="203"/>
      <c r="R46" s="203"/>
      <c r="S46" s="78"/>
    </row>
    <row r="47" spans="1:19" s="162" customFormat="1" ht="15.75" customHeight="1">
      <c r="A47" s="183" t="s">
        <v>28</v>
      </c>
      <c r="B47" s="195">
        <f>SUM(B48:B49)</f>
        <v>0</v>
      </c>
      <c r="C47" s="195">
        <f>SUM(C48:C49)</f>
        <v>0</v>
      </c>
      <c r="D47" s="195">
        <f>SUM(D48:D49)</f>
        <v>0</v>
      </c>
      <c r="E47" s="184">
        <f>SUM(E48:E49)</f>
        <v>13</v>
      </c>
      <c r="F47" s="185">
        <f>SUM(F48:F49)</f>
        <v>390000</v>
      </c>
      <c r="G47" s="186">
        <f aca="true" t="shared" si="14" ref="G47:O47">SUM(G48:G49)</f>
        <v>390000</v>
      </c>
      <c r="H47" s="186">
        <f t="shared" si="14"/>
        <v>0</v>
      </c>
      <c r="I47" s="186">
        <f t="shared" si="14"/>
        <v>0</v>
      </c>
      <c r="J47" s="186">
        <f t="shared" si="14"/>
        <v>0</v>
      </c>
      <c r="K47" s="186">
        <f t="shared" si="14"/>
        <v>0</v>
      </c>
      <c r="L47" s="186">
        <f t="shared" si="14"/>
        <v>0</v>
      </c>
      <c r="M47" s="186">
        <f t="shared" si="14"/>
        <v>0</v>
      </c>
      <c r="N47" s="186">
        <f t="shared" si="14"/>
        <v>0</v>
      </c>
      <c r="O47" s="186">
        <f t="shared" si="14"/>
        <v>0</v>
      </c>
      <c r="P47" s="203">
        <f t="shared" si="4"/>
        <v>390000</v>
      </c>
      <c r="Q47" s="212"/>
      <c r="R47" s="212"/>
      <c r="S47" s="210"/>
    </row>
    <row r="48" spans="1:19" s="65" customFormat="1" ht="20.25" customHeight="1">
      <c r="A48" s="187" t="s">
        <v>518</v>
      </c>
      <c r="B48" s="188"/>
      <c r="C48" s="188"/>
      <c r="D48" s="188"/>
      <c r="E48" s="190">
        <v>12</v>
      </c>
      <c r="F48" s="185">
        <f>SUM(G48:I48)</f>
        <v>360000</v>
      </c>
      <c r="G48" s="176">
        <v>360000</v>
      </c>
      <c r="H48" s="196"/>
      <c r="I48" s="176">
        <f t="shared" si="9"/>
        <v>0</v>
      </c>
      <c r="J48" s="196"/>
      <c r="K48" s="196"/>
      <c r="L48" s="196"/>
      <c r="M48" s="196"/>
      <c r="N48" s="196"/>
      <c r="O48" s="196"/>
      <c r="P48" s="203">
        <f t="shared" si="4"/>
        <v>360000</v>
      </c>
      <c r="Q48" s="203"/>
      <c r="R48" s="203"/>
      <c r="S48" s="209" t="s">
        <v>519</v>
      </c>
    </row>
    <row r="49" spans="1:19" s="65" customFormat="1" ht="15.75" customHeight="1">
      <c r="A49" s="187" t="s">
        <v>520</v>
      </c>
      <c r="B49" s="188"/>
      <c r="C49" s="188"/>
      <c r="D49" s="188"/>
      <c r="E49" s="190">
        <v>1</v>
      </c>
      <c r="F49" s="185">
        <f>SUM(G49:I49)</f>
        <v>30000</v>
      </c>
      <c r="G49" s="176">
        <v>30000</v>
      </c>
      <c r="H49" s="196"/>
      <c r="I49" s="176"/>
      <c r="J49" s="196"/>
      <c r="K49" s="196"/>
      <c r="L49" s="196"/>
      <c r="M49" s="196"/>
      <c r="N49" s="196"/>
      <c r="O49" s="196"/>
      <c r="P49" s="203">
        <f t="shared" si="4"/>
        <v>30000</v>
      </c>
      <c r="Q49" s="203"/>
      <c r="R49" s="203"/>
      <c r="S49" s="78" t="s">
        <v>521</v>
      </c>
    </row>
    <row r="50" spans="1:19" s="162" customFormat="1" ht="15.75" customHeight="1">
      <c r="A50" s="183" t="s">
        <v>30</v>
      </c>
      <c r="B50" s="184">
        <f>B51+B56+B57+B58</f>
        <v>0</v>
      </c>
      <c r="C50" s="184">
        <f aca="true" t="shared" si="15" ref="C50:Q50">C51+C56+C57+C58</f>
        <v>21</v>
      </c>
      <c r="D50" s="184">
        <f t="shared" si="15"/>
        <v>0</v>
      </c>
      <c r="E50" s="184">
        <f t="shared" si="15"/>
        <v>28</v>
      </c>
      <c r="F50" s="193">
        <f t="shared" si="15"/>
        <v>6110923.32</v>
      </c>
      <c r="G50" s="186">
        <f t="shared" si="15"/>
        <v>5921923.32</v>
      </c>
      <c r="H50" s="186">
        <f t="shared" si="15"/>
        <v>0</v>
      </c>
      <c r="I50" s="186">
        <f t="shared" si="15"/>
        <v>189000</v>
      </c>
      <c r="J50" s="186">
        <f t="shared" si="15"/>
        <v>0</v>
      </c>
      <c r="K50" s="186">
        <f t="shared" si="15"/>
        <v>0</v>
      </c>
      <c r="L50" s="186">
        <f t="shared" si="15"/>
        <v>0</v>
      </c>
      <c r="M50" s="186">
        <f t="shared" si="15"/>
        <v>0</v>
      </c>
      <c r="N50" s="186">
        <f t="shared" si="15"/>
        <v>0</v>
      </c>
      <c r="O50" s="186">
        <f t="shared" si="15"/>
        <v>189000</v>
      </c>
      <c r="P50" s="186">
        <f t="shared" si="15"/>
        <v>1708523.32</v>
      </c>
      <c r="Q50" s="186">
        <f t="shared" si="15"/>
        <v>4402400</v>
      </c>
      <c r="R50" s="212"/>
      <c r="S50" s="210"/>
    </row>
    <row r="51" spans="1:19" s="65" customFormat="1" ht="15.75" customHeight="1">
      <c r="A51" s="187" t="s">
        <v>522</v>
      </c>
      <c r="B51" s="192"/>
      <c r="C51" s="192">
        <f>SUM(C52:C55)</f>
        <v>18</v>
      </c>
      <c r="D51" s="192">
        <f aca="true" t="shared" si="16" ref="D51:O51">SUM(D52:D55)</f>
        <v>0</v>
      </c>
      <c r="E51" s="192">
        <f t="shared" si="16"/>
        <v>28</v>
      </c>
      <c r="F51" s="193">
        <f t="shared" si="16"/>
        <v>5340375.12</v>
      </c>
      <c r="G51" s="197">
        <f t="shared" si="16"/>
        <v>5178375.12</v>
      </c>
      <c r="H51" s="197">
        <f t="shared" si="16"/>
        <v>0</v>
      </c>
      <c r="I51" s="197">
        <f t="shared" si="16"/>
        <v>162000</v>
      </c>
      <c r="J51" s="197">
        <f t="shared" si="16"/>
        <v>0</v>
      </c>
      <c r="K51" s="197">
        <f t="shared" si="16"/>
        <v>0</v>
      </c>
      <c r="L51" s="197">
        <f t="shared" si="16"/>
        <v>0</v>
      </c>
      <c r="M51" s="197">
        <f t="shared" si="16"/>
        <v>0</v>
      </c>
      <c r="N51" s="197">
        <f t="shared" si="16"/>
        <v>0</v>
      </c>
      <c r="O51" s="197">
        <f t="shared" si="16"/>
        <v>162000</v>
      </c>
      <c r="P51" s="203">
        <f t="shared" si="4"/>
        <v>1561975.12</v>
      </c>
      <c r="Q51" s="203">
        <f>SUM(Q52:Q55)</f>
        <v>3778400</v>
      </c>
      <c r="R51" s="203"/>
      <c r="S51" s="78" t="s">
        <v>523</v>
      </c>
    </row>
    <row r="52" spans="1:19" s="65" customFormat="1" ht="15.75" customHeight="1">
      <c r="A52" s="187" t="s">
        <v>524</v>
      </c>
      <c r="B52" s="188"/>
      <c r="C52" s="188">
        <v>18</v>
      </c>
      <c r="D52" s="188"/>
      <c r="E52" s="190">
        <v>1</v>
      </c>
      <c r="F52" s="185">
        <f aca="true" t="shared" si="17" ref="F52:F66">SUM(G52:I52)</f>
        <v>4530375.12</v>
      </c>
      <c r="G52" s="176">
        <v>4368375.12</v>
      </c>
      <c r="H52" s="196"/>
      <c r="I52" s="176">
        <f t="shared" si="9"/>
        <v>162000</v>
      </c>
      <c r="J52" s="196"/>
      <c r="K52" s="196"/>
      <c r="L52" s="196"/>
      <c r="M52" s="196"/>
      <c r="N52" s="196"/>
      <c r="O52" s="196">
        <v>162000</v>
      </c>
      <c r="P52" s="203">
        <f t="shared" si="4"/>
        <v>751975.1200000001</v>
      </c>
      <c r="Q52" s="203">
        <v>3778400</v>
      </c>
      <c r="R52" s="203"/>
      <c r="S52" s="78"/>
    </row>
    <row r="53" spans="1:19" s="65" customFormat="1" ht="15.75" customHeight="1">
      <c r="A53" s="187" t="s">
        <v>525</v>
      </c>
      <c r="B53" s="188"/>
      <c r="C53" s="188"/>
      <c r="D53" s="188"/>
      <c r="E53" s="190">
        <v>3</v>
      </c>
      <c r="F53" s="185">
        <f t="shared" si="17"/>
        <v>90000</v>
      </c>
      <c r="G53" s="176">
        <v>90000</v>
      </c>
      <c r="H53" s="196"/>
      <c r="I53" s="176">
        <f t="shared" si="9"/>
        <v>0</v>
      </c>
      <c r="J53" s="196"/>
      <c r="K53" s="196"/>
      <c r="L53" s="196"/>
      <c r="M53" s="196"/>
      <c r="N53" s="196"/>
      <c r="O53" s="196"/>
      <c r="P53" s="203">
        <f t="shared" si="4"/>
        <v>90000</v>
      </c>
      <c r="Q53" s="203"/>
      <c r="R53" s="203"/>
      <c r="S53" s="78"/>
    </row>
    <row r="54" spans="1:19" s="65" customFormat="1" ht="15.75" customHeight="1">
      <c r="A54" s="187" t="s">
        <v>526</v>
      </c>
      <c r="B54" s="188"/>
      <c r="C54" s="188"/>
      <c r="D54" s="188"/>
      <c r="E54" s="190">
        <v>8</v>
      </c>
      <c r="F54" s="185">
        <f t="shared" si="17"/>
        <v>240000</v>
      </c>
      <c r="G54" s="176">
        <v>240000</v>
      </c>
      <c r="H54" s="196"/>
      <c r="I54" s="176">
        <f t="shared" si="9"/>
        <v>0</v>
      </c>
      <c r="J54" s="196"/>
      <c r="K54" s="196"/>
      <c r="L54" s="196"/>
      <c r="M54" s="196"/>
      <c r="N54" s="196"/>
      <c r="O54" s="196"/>
      <c r="P54" s="203">
        <f t="shared" si="4"/>
        <v>240000</v>
      </c>
      <c r="Q54" s="203"/>
      <c r="R54" s="203"/>
      <c r="S54" s="78"/>
    </row>
    <row r="55" spans="1:19" s="65" customFormat="1" ht="15.75" customHeight="1">
      <c r="A55" s="187" t="s">
        <v>527</v>
      </c>
      <c r="B55" s="188"/>
      <c r="C55" s="188"/>
      <c r="D55" s="188"/>
      <c r="E55" s="190">
        <v>16</v>
      </c>
      <c r="F55" s="185">
        <f t="shared" si="17"/>
        <v>480000</v>
      </c>
      <c r="G55" s="176">
        <v>480000</v>
      </c>
      <c r="H55" s="196"/>
      <c r="I55" s="176">
        <f t="shared" si="9"/>
        <v>0</v>
      </c>
      <c r="J55" s="196"/>
      <c r="K55" s="196"/>
      <c r="L55" s="196"/>
      <c r="M55" s="196"/>
      <c r="N55" s="196"/>
      <c r="O55" s="196"/>
      <c r="P55" s="203">
        <f t="shared" si="4"/>
        <v>480000</v>
      </c>
      <c r="Q55" s="203"/>
      <c r="R55" s="203"/>
      <c r="S55" s="78"/>
    </row>
    <row r="56" spans="1:19" s="65" customFormat="1" ht="15.75" customHeight="1">
      <c r="A56" s="187" t="s">
        <v>528</v>
      </c>
      <c r="B56" s="188"/>
      <c r="C56" s="188">
        <v>1</v>
      </c>
      <c r="D56" s="188"/>
      <c r="E56" s="189"/>
      <c r="F56" s="185">
        <f t="shared" si="17"/>
        <v>273179.16</v>
      </c>
      <c r="G56" s="176">
        <v>264179.16</v>
      </c>
      <c r="H56" s="176"/>
      <c r="I56" s="176">
        <f t="shared" si="9"/>
        <v>9000</v>
      </c>
      <c r="J56" s="176"/>
      <c r="K56" s="176"/>
      <c r="L56" s="176"/>
      <c r="M56" s="176"/>
      <c r="N56" s="176"/>
      <c r="O56" s="176">
        <v>9000</v>
      </c>
      <c r="P56" s="203">
        <f t="shared" si="4"/>
        <v>65179.159999999974</v>
      </c>
      <c r="Q56" s="203">
        <v>208000</v>
      </c>
      <c r="R56" s="203"/>
      <c r="S56" s="78"/>
    </row>
    <row r="57" spans="1:19" s="65" customFormat="1" ht="15.75" customHeight="1">
      <c r="A57" s="187" t="s">
        <v>529</v>
      </c>
      <c r="B57" s="188"/>
      <c r="C57" s="188">
        <v>2</v>
      </c>
      <c r="D57" s="188"/>
      <c r="E57" s="189"/>
      <c r="F57" s="185">
        <f t="shared" si="17"/>
        <v>497369.04</v>
      </c>
      <c r="G57" s="176">
        <v>479369.04</v>
      </c>
      <c r="H57" s="176"/>
      <c r="I57" s="176">
        <f t="shared" si="9"/>
        <v>18000</v>
      </c>
      <c r="J57" s="176"/>
      <c r="K57" s="176"/>
      <c r="L57" s="176"/>
      <c r="M57" s="176"/>
      <c r="N57" s="176"/>
      <c r="O57" s="176">
        <v>18000</v>
      </c>
      <c r="P57" s="203">
        <f t="shared" si="4"/>
        <v>81369.03999999998</v>
      </c>
      <c r="Q57" s="203">
        <v>416000</v>
      </c>
      <c r="R57" s="203"/>
      <c r="S57" s="78"/>
    </row>
    <row r="58" spans="1:19" s="65" customFormat="1" ht="15.75" customHeight="1">
      <c r="A58" s="187" t="s">
        <v>530</v>
      </c>
      <c r="B58" s="188"/>
      <c r="C58" s="188"/>
      <c r="D58" s="188"/>
      <c r="E58" s="189"/>
      <c r="F58" s="185">
        <f t="shared" si="17"/>
        <v>0</v>
      </c>
      <c r="G58" s="176"/>
      <c r="H58" s="176"/>
      <c r="I58" s="176">
        <f t="shared" si="9"/>
        <v>0</v>
      </c>
      <c r="J58" s="176"/>
      <c r="K58" s="176"/>
      <c r="L58" s="176"/>
      <c r="M58" s="176"/>
      <c r="N58" s="176"/>
      <c r="O58" s="176"/>
      <c r="P58" s="203">
        <f t="shared" si="4"/>
        <v>0</v>
      </c>
      <c r="Q58" s="203"/>
      <c r="R58" s="203"/>
      <c r="S58" s="78"/>
    </row>
    <row r="59" spans="1:19" s="162" customFormat="1" ht="15.75" customHeight="1">
      <c r="A59" s="183" t="s">
        <v>531</v>
      </c>
      <c r="B59" s="184">
        <f>SUM(B60:B61)</f>
        <v>0</v>
      </c>
      <c r="C59" s="184">
        <f>SUM(C60:C61)</f>
        <v>5</v>
      </c>
      <c r="D59" s="184">
        <f>SUM(D60:D61)</f>
        <v>0</v>
      </c>
      <c r="E59" s="184">
        <f>SUM(E60:E61)</f>
        <v>0</v>
      </c>
      <c r="F59" s="185">
        <f t="shared" si="17"/>
        <v>1216495.2</v>
      </c>
      <c r="G59" s="186">
        <f aca="true" t="shared" si="18" ref="G59:Q59">SUM(G60:G61)</f>
        <v>1171495.2</v>
      </c>
      <c r="H59" s="186">
        <f t="shared" si="18"/>
        <v>0</v>
      </c>
      <c r="I59" s="186">
        <f t="shared" si="18"/>
        <v>45000</v>
      </c>
      <c r="J59" s="186">
        <f t="shared" si="18"/>
        <v>0</v>
      </c>
      <c r="K59" s="186">
        <f t="shared" si="18"/>
        <v>0</v>
      </c>
      <c r="L59" s="186">
        <f t="shared" si="18"/>
        <v>0</v>
      </c>
      <c r="M59" s="186">
        <f t="shared" si="18"/>
        <v>0</v>
      </c>
      <c r="N59" s="186">
        <f t="shared" si="18"/>
        <v>0</v>
      </c>
      <c r="O59" s="186">
        <f t="shared" si="18"/>
        <v>45000</v>
      </c>
      <c r="P59" s="186">
        <f t="shared" si="18"/>
        <v>176495.19999999995</v>
      </c>
      <c r="Q59" s="186">
        <f t="shared" si="18"/>
        <v>1040000</v>
      </c>
      <c r="R59" s="212"/>
      <c r="S59" s="210"/>
    </row>
    <row r="60" spans="1:19" s="65" customFormat="1" ht="15.75" customHeight="1">
      <c r="A60" s="198" t="s">
        <v>532</v>
      </c>
      <c r="B60" s="188"/>
      <c r="C60" s="188"/>
      <c r="D60" s="188"/>
      <c r="E60" s="189"/>
      <c r="F60" s="185">
        <f t="shared" si="17"/>
        <v>0</v>
      </c>
      <c r="G60" s="176"/>
      <c r="H60" s="176"/>
      <c r="I60" s="176">
        <f t="shared" si="9"/>
        <v>0</v>
      </c>
      <c r="J60" s="176"/>
      <c r="K60" s="176"/>
      <c r="L60" s="176"/>
      <c r="M60" s="176"/>
      <c r="N60" s="176"/>
      <c r="O60" s="176"/>
      <c r="P60" s="203">
        <f t="shared" si="4"/>
        <v>0</v>
      </c>
      <c r="Q60" s="203"/>
      <c r="R60" s="203"/>
      <c r="S60" s="78"/>
    </row>
    <row r="61" spans="1:19" s="164" customFormat="1" ht="15.75" customHeight="1">
      <c r="A61" s="198" t="s">
        <v>533</v>
      </c>
      <c r="B61" s="188"/>
      <c r="C61" s="188">
        <v>5</v>
      </c>
      <c r="D61" s="188"/>
      <c r="E61" s="189"/>
      <c r="F61" s="185">
        <f t="shared" si="17"/>
        <v>1216495.2</v>
      </c>
      <c r="G61" s="176">
        <v>1171495.2</v>
      </c>
      <c r="H61" s="176"/>
      <c r="I61" s="176">
        <f t="shared" si="9"/>
        <v>45000</v>
      </c>
      <c r="J61" s="176"/>
      <c r="K61" s="176"/>
      <c r="L61" s="176"/>
      <c r="M61" s="176"/>
      <c r="N61" s="176"/>
      <c r="O61" s="176">
        <v>45000</v>
      </c>
      <c r="P61" s="203">
        <f t="shared" si="4"/>
        <v>176495.19999999995</v>
      </c>
      <c r="Q61" s="203">
        <v>1040000</v>
      </c>
      <c r="R61" s="203"/>
      <c r="S61" s="78"/>
    </row>
    <row r="62" spans="1:19" s="162" customFormat="1" ht="16.5" customHeight="1">
      <c r="A62" s="183" t="s">
        <v>534</v>
      </c>
      <c r="B62" s="184"/>
      <c r="C62" s="184"/>
      <c r="D62" s="184"/>
      <c r="E62" s="180"/>
      <c r="F62" s="185">
        <f t="shared" si="17"/>
        <v>0</v>
      </c>
      <c r="G62" s="182"/>
      <c r="H62" s="182"/>
      <c r="I62" s="182"/>
      <c r="J62" s="182"/>
      <c r="K62" s="182"/>
      <c r="L62" s="182"/>
      <c r="M62" s="182"/>
      <c r="N62" s="182"/>
      <c r="O62" s="182"/>
      <c r="P62" s="203">
        <f t="shared" si="4"/>
        <v>0</v>
      </c>
      <c r="Q62" s="212"/>
      <c r="R62" s="212"/>
      <c r="S62" s="210"/>
    </row>
    <row r="63" spans="1:19" s="65" customFormat="1" ht="16.5" customHeight="1">
      <c r="A63" s="187" t="s">
        <v>535</v>
      </c>
      <c r="B63" s="188"/>
      <c r="C63" s="188"/>
      <c r="D63" s="188"/>
      <c r="E63" s="189"/>
      <c r="F63" s="185">
        <f t="shared" si="17"/>
        <v>0</v>
      </c>
      <c r="G63" s="176"/>
      <c r="H63" s="176"/>
      <c r="I63" s="176">
        <f t="shared" si="9"/>
        <v>0</v>
      </c>
      <c r="J63" s="176"/>
      <c r="K63" s="176"/>
      <c r="L63" s="176"/>
      <c r="M63" s="176"/>
      <c r="N63" s="176"/>
      <c r="O63" s="176"/>
      <c r="P63" s="203">
        <f t="shared" si="4"/>
        <v>0</v>
      </c>
      <c r="Q63" s="203"/>
      <c r="R63" s="203"/>
      <c r="S63" s="78"/>
    </row>
    <row r="64" spans="1:19" s="65" customFormat="1" ht="16.5" customHeight="1">
      <c r="A64" s="187" t="s">
        <v>536</v>
      </c>
      <c r="B64" s="188"/>
      <c r="C64" s="188"/>
      <c r="D64" s="188"/>
      <c r="E64" s="189"/>
      <c r="F64" s="185">
        <f t="shared" si="17"/>
        <v>0</v>
      </c>
      <c r="G64" s="176"/>
      <c r="H64" s="176"/>
      <c r="I64" s="176">
        <f t="shared" si="9"/>
        <v>0</v>
      </c>
      <c r="J64" s="176"/>
      <c r="K64" s="176"/>
      <c r="L64" s="176"/>
      <c r="M64" s="176"/>
      <c r="N64" s="176"/>
      <c r="O64" s="176"/>
      <c r="P64" s="203">
        <f t="shared" si="4"/>
        <v>0</v>
      </c>
      <c r="Q64" s="203"/>
      <c r="R64" s="203"/>
      <c r="S64" s="78"/>
    </row>
    <row r="65" spans="1:19" s="162" customFormat="1" ht="18" customHeight="1">
      <c r="A65" s="213" t="s">
        <v>537</v>
      </c>
      <c r="B65" s="179">
        <f>SUM(B66)</f>
        <v>0</v>
      </c>
      <c r="C65" s="179">
        <f>SUM(C66)</f>
        <v>4</v>
      </c>
      <c r="D65" s="179">
        <f>SUM(D66)</f>
        <v>0</v>
      </c>
      <c r="E65" s="179">
        <f>SUM(E66)</f>
        <v>37</v>
      </c>
      <c r="F65" s="185">
        <f t="shared" si="17"/>
        <v>2086343.04</v>
      </c>
      <c r="G65" s="182">
        <f aca="true" t="shared" si="19" ref="G65:Q65">SUM(G66)</f>
        <v>2050343.04</v>
      </c>
      <c r="H65" s="182">
        <f t="shared" si="19"/>
        <v>0</v>
      </c>
      <c r="I65" s="182">
        <f t="shared" si="19"/>
        <v>36000</v>
      </c>
      <c r="J65" s="182">
        <f t="shared" si="19"/>
        <v>0</v>
      </c>
      <c r="K65" s="182">
        <f t="shared" si="19"/>
        <v>0</v>
      </c>
      <c r="L65" s="182">
        <f t="shared" si="19"/>
        <v>0</v>
      </c>
      <c r="M65" s="182">
        <f t="shared" si="19"/>
        <v>0</v>
      </c>
      <c r="N65" s="182">
        <f t="shared" si="19"/>
        <v>0</v>
      </c>
      <c r="O65" s="182">
        <f t="shared" si="19"/>
        <v>36000</v>
      </c>
      <c r="P65" s="182">
        <f t="shared" si="19"/>
        <v>1254343.04</v>
      </c>
      <c r="Q65" s="182">
        <f t="shared" si="19"/>
        <v>832000</v>
      </c>
      <c r="R65" s="182"/>
      <c r="S65" s="218"/>
    </row>
    <row r="66" spans="1:19" s="65" customFormat="1" ht="24" customHeight="1">
      <c r="A66" s="191" t="s">
        <v>538</v>
      </c>
      <c r="B66" s="70"/>
      <c r="C66" s="70">
        <v>4</v>
      </c>
      <c r="D66" s="70"/>
      <c r="E66" s="70">
        <v>37</v>
      </c>
      <c r="F66" s="185">
        <f t="shared" si="17"/>
        <v>2086343.04</v>
      </c>
      <c r="G66" s="176">
        <v>2050343.04</v>
      </c>
      <c r="H66" s="176"/>
      <c r="I66" s="176">
        <f t="shared" si="9"/>
        <v>36000</v>
      </c>
      <c r="J66" s="176"/>
      <c r="K66" s="176"/>
      <c r="L66" s="176"/>
      <c r="M66" s="176"/>
      <c r="N66" s="176"/>
      <c r="O66" s="176">
        <v>36000</v>
      </c>
      <c r="P66" s="203">
        <f t="shared" si="4"/>
        <v>1254343.04</v>
      </c>
      <c r="Q66" s="176">
        <v>832000</v>
      </c>
      <c r="R66" s="176"/>
      <c r="S66" s="209" t="s">
        <v>539</v>
      </c>
    </row>
    <row r="67" spans="1:18" s="65" customFormat="1" ht="36" customHeight="1">
      <c r="A67" s="214" t="s">
        <v>540</v>
      </c>
      <c r="B67" s="214"/>
      <c r="C67" s="214"/>
      <c r="D67" s="214"/>
      <c r="E67" s="214"/>
      <c r="F67" s="214"/>
      <c r="G67" s="214"/>
      <c r="H67" s="214"/>
      <c r="I67" s="214"/>
      <c r="J67" s="214"/>
      <c r="K67" s="214"/>
      <c r="L67" s="214"/>
      <c r="M67" s="214"/>
      <c r="N67" s="214"/>
      <c r="O67" s="214"/>
      <c r="P67" s="217"/>
      <c r="Q67" s="217"/>
      <c r="R67" s="217"/>
    </row>
    <row r="68" spans="2:18" s="65" customFormat="1" ht="12">
      <c r="B68" s="215"/>
      <c r="C68" s="215"/>
      <c r="D68" s="215"/>
      <c r="E68" s="215"/>
      <c r="F68" s="216"/>
      <c r="G68" s="217"/>
      <c r="H68" s="217"/>
      <c r="I68" s="217"/>
      <c r="J68" s="217"/>
      <c r="K68" s="217"/>
      <c r="L68" s="217"/>
      <c r="M68" s="217"/>
      <c r="N68" s="217"/>
      <c r="O68" s="217"/>
      <c r="P68" s="217"/>
      <c r="Q68" s="217"/>
      <c r="R68" s="217"/>
    </row>
    <row r="69" spans="2:18" s="65" customFormat="1" ht="12">
      <c r="B69" s="215"/>
      <c r="C69" s="215"/>
      <c r="D69" s="215"/>
      <c r="E69" s="215"/>
      <c r="F69" s="216"/>
      <c r="G69" s="217"/>
      <c r="H69" s="217"/>
      <c r="I69" s="217"/>
      <c r="J69" s="217"/>
      <c r="K69" s="217"/>
      <c r="L69" s="217"/>
      <c r="M69" s="217"/>
      <c r="N69" s="217"/>
      <c r="O69" s="217"/>
      <c r="P69" s="217"/>
      <c r="Q69" s="217"/>
      <c r="R69" s="217"/>
    </row>
    <row r="70" spans="2:18" s="65" customFormat="1" ht="12">
      <c r="B70" s="215"/>
      <c r="C70" s="215"/>
      <c r="D70" s="215"/>
      <c r="E70" s="215"/>
      <c r="F70" s="216"/>
      <c r="G70" s="217"/>
      <c r="H70" s="217"/>
      <c r="I70" s="217"/>
      <c r="J70" s="217"/>
      <c r="K70" s="217"/>
      <c r="L70" s="217"/>
      <c r="M70" s="217"/>
      <c r="N70" s="217"/>
      <c r="O70" s="217"/>
      <c r="P70" s="217"/>
      <c r="Q70" s="217"/>
      <c r="R70" s="217"/>
    </row>
    <row r="71" spans="2:18" s="65" customFormat="1" ht="12">
      <c r="B71" s="215"/>
      <c r="C71" s="215"/>
      <c r="D71" s="215"/>
      <c r="E71" s="215"/>
      <c r="F71" s="216"/>
      <c r="G71" s="217"/>
      <c r="H71" s="217"/>
      <c r="I71" s="217"/>
      <c r="J71" s="217"/>
      <c r="K71" s="217"/>
      <c r="L71" s="217"/>
      <c r="M71" s="217"/>
      <c r="N71" s="217"/>
      <c r="O71" s="217"/>
      <c r="P71" s="217"/>
      <c r="Q71" s="217"/>
      <c r="R71" s="217"/>
    </row>
    <row r="72" spans="2:18" s="65" customFormat="1" ht="12">
      <c r="B72" s="215"/>
      <c r="C72" s="215"/>
      <c r="D72" s="215"/>
      <c r="E72" s="215"/>
      <c r="F72" s="216"/>
      <c r="G72" s="217"/>
      <c r="H72" s="217"/>
      <c r="I72" s="217"/>
      <c r="J72" s="217"/>
      <c r="K72" s="217"/>
      <c r="L72" s="217"/>
      <c r="M72" s="217"/>
      <c r="N72" s="217"/>
      <c r="O72" s="217"/>
      <c r="P72" s="217"/>
      <c r="Q72" s="217"/>
      <c r="R72" s="217"/>
    </row>
    <row r="73" spans="2:18" s="65" customFormat="1" ht="12">
      <c r="B73" s="215"/>
      <c r="C73" s="215"/>
      <c r="D73" s="215"/>
      <c r="E73" s="215"/>
      <c r="F73" s="216"/>
      <c r="G73" s="217"/>
      <c r="H73" s="217"/>
      <c r="I73" s="217"/>
      <c r="J73" s="217"/>
      <c r="K73" s="217"/>
      <c r="L73" s="217"/>
      <c r="M73" s="217"/>
      <c r="N73" s="217"/>
      <c r="O73" s="217"/>
      <c r="P73" s="217"/>
      <c r="Q73" s="217"/>
      <c r="R73" s="217"/>
    </row>
    <row r="74" spans="2:18" s="65" customFormat="1" ht="12">
      <c r="B74" s="215"/>
      <c r="C74" s="215"/>
      <c r="D74" s="215"/>
      <c r="E74" s="215"/>
      <c r="F74" s="216"/>
      <c r="G74" s="217"/>
      <c r="H74" s="217"/>
      <c r="I74" s="217"/>
      <c r="J74" s="217"/>
      <c r="K74" s="217"/>
      <c r="L74" s="217"/>
      <c r="M74" s="217"/>
      <c r="N74" s="217"/>
      <c r="O74" s="217"/>
      <c r="P74" s="217"/>
      <c r="Q74" s="217"/>
      <c r="R74" s="217"/>
    </row>
    <row r="75" spans="2:18" s="65" customFormat="1" ht="12">
      <c r="B75" s="215"/>
      <c r="C75" s="215"/>
      <c r="D75" s="215"/>
      <c r="E75" s="215"/>
      <c r="F75" s="216"/>
      <c r="G75" s="217"/>
      <c r="H75" s="217"/>
      <c r="I75" s="217"/>
      <c r="J75" s="217"/>
      <c r="K75" s="217"/>
      <c r="L75" s="217"/>
      <c r="M75" s="217"/>
      <c r="N75" s="217"/>
      <c r="O75" s="217"/>
      <c r="P75" s="217"/>
      <c r="Q75" s="217"/>
      <c r="R75" s="217"/>
    </row>
    <row r="76" spans="2:18" s="65" customFormat="1" ht="12">
      <c r="B76" s="215"/>
      <c r="C76" s="215"/>
      <c r="D76" s="215"/>
      <c r="E76" s="215"/>
      <c r="F76" s="216"/>
      <c r="G76" s="217"/>
      <c r="H76" s="217"/>
      <c r="I76" s="217"/>
      <c r="J76" s="217"/>
      <c r="K76" s="217"/>
      <c r="L76" s="217"/>
      <c r="M76" s="217"/>
      <c r="N76" s="217"/>
      <c r="O76" s="217"/>
      <c r="P76" s="217"/>
      <c r="Q76" s="217"/>
      <c r="R76" s="217"/>
    </row>
    <row r="77" spans="2:18" s="65" customFormat="1" ht="12">
      <c r="B77" s="215"/>
      <c r="C77" s="215"/>
      <c r="D77" s="215"/>
      <c r="E77" s="215"/>
      <c r="F77" s="216"/>
      <c r="G77" s="217"/>
      <c r="H77" s="217"/>
      <c r="I77" s="217"/>
      <c r="J77" s="217"/>
      <c r="K77" s="217"/>
      <c r="L77" s="217"/>
      <c r="M77" s="217"/>
      <c r="N77" s="217"/>
      <c r="O77" s="217"/>
      <c r="P77" s="217"/>
      <c r="Q77" s="217"/>
      <c r="R77" s="217"/>
    </row>
    <row r="78" spans="2:18" s="65" customFormat="1" ht="12">
      <c r="B78" s="215"/>
      <c r="C78" s="215"/>
      <c r="D78" s="215"/>
      <c r="E78" s="215"/>
      <c r="F78" s="216"/>
      <c r="G78" s="217"/>
      <c r="H78" s="217"/>
      <c r="I78" s="217"/>
      <c r="J78" s="217"/>
      <c r="K78" s="217"/>
      <c r="L78" s="217"/>
      <c r="M78" s="217"/>
      <c r="N78" s="217"/>
      <c r="O78" s="217"/>
      <c r="P78" s="217"/>
      <c r="Q78" s="217"/>
      <c r="R78" s="217"/>
    </row>
    <row r="79" spans="2:18" s="65" customFormat="1" ht="12">
      <c r="B79" s="215"/>
      <c r="C79" s="215"/>
      <c r="D79" s="215"/>
      <c r="E79" s="215"/>
      <c r="F79" s="216"/>
      <c r="G79" s="217"/>
      <c r="H79" s="217"/>
      <c r="I79" s="217"/>
      <c r="J79" s="217"/>
      <c r="K79" s="217"/>
      <c r="L79" s="217"/>
      <c r="M79" s="217"/>
      <c r="N79" s="217"/>
      <c r="O79" s="217"/>
      <c r="P79" s="217"/>
      <c r="Q79" s="217"/>
      <c r="R79" s="217"/>
    </row>
    <row r="80" spans="2:18" s="65" customFormat="1" ht="12">
      <c r="B80" s="215"/>
      <c r="C80" s="215"/>
      <c r="D80" s="215"/>
      <c r="E80" s="215"/>
      <c r="F80" s="216"/>
      <c r="G80" s="217"/>
      <c r="H80" s="217"/>
      <c r="I80" s="217"/>
      <c r="J80" s="217"/>
      <c r="K80" s="217"/>
      <c r="L80" s="217"/>
      <c r="M80" s="217"/>
      <c r="N80" s="217"/>
      <c r="O80" s="217"/>
      <c r="P80" s="217"/>
      <c r="Q80" s="217"/>
      <c r="R80" s="217"/>
    </row>
    <row r="81" spans="2:18" s="65" customFormat="1" ht="12">
      <c r="B81" s="215"/>
      <c r="C81" s="215"/>
      <c r="D81" s="215"/>
      <c r="E81" s="215"/>
      <c r="F81" s="216"/>
      <c r="G81" s="217"/>
      <c r="H81" s="217"/>
      <c r="I81" s="217"/>
      <c r="J81" s="217"/>
      <c r="K81" s="217"/>
      <c r="L81" s="217"/>
      <c r="M81" s="217"/>
      <c r="N81" s="217"/>
      <c r="O81" s="217"/>
      <c r="P81" s="217"/>
      <c r="Q81" s="217"/>
      <c r="R81" s="217"/>
    </row>
    <row r="82" spans="2:18" s="65" customFormat="1" ht="12">
      <c r="B82" s="215"/>
      <c r="C82" s="215"/>
      <c r="D82" s="215"/>
      <c r="E82" s="215"/>
      <c r="F82" s="216"/>
      <c r="G82" s="217"/>
      <c r="H82" s="217"/>
      <c r="I82" s="217"/>
      <c r="J82" s="217"/>
      <c r="K82" s="217"/>
      <c r="L82" s="217"/>
      <c r="M82" s="217"/>
      <c r="N82" s="217"/>
      <c r="O82" s="217"/>
      <c r="P82" s="217"/>
      <c r="Q82" s="217"/>
      <c r="R82" s="217"/>
    </row>
    <row r="83" spans="2:18" s="65" customFormat="1" ht="12">
      <c r="B83" s="215"/>
      <c r="C83" s="215"/>
      <c r="D83" s="215"/>
      <c r="E83" s="215"/>
      <c r="F83" s="216"/>
      <c r="G83" s="217"/>
      <c r="H83" s="217"/>
      <c r="I83" s="217"/>
      <c r="J83" s="217"/>
      <c r="K83" s="217"/>
      <c r="L83" s="217"/>
      <c r="M83" s="217"/>
      <c r="N83" s="217"/>
      <c r="O83" s="217"/>
      <c r="P83" s="217"/>
      <c r="Q83" s="217"/>
      <c r="R83" s="217"/>
    </row>
    <row r="84" spans="2:18" s="65" customFormat="1" ht="12">
      <c r="B84" s="215"/>
      <c r="C84" s="215"/>
      <c r="D84" s="215"/>
      <c r="E84" s="215"/>
      <c r="F84" s="216"/>
      <c r="G84" s="217"/>
      <c r="H84" s="217"/>
      <c r="I84" s="217"/>
      <c r="J84" s="217"/>
      <c r="K84" s="217"/>
      <c r="L84" s="217"/>
      <c r="M84" s="217"/>
      <c r="N84" s="217"/>
      <c r="O84" s="217"/>
      <c r="P84" s="217"/>
      <c r="Q84" s="217"/>
      <c r="R84" s="217"/>
    </row>
    <row r="85" spans="2:18" s="65" customFormat="1" ht="12">
      <c r="B85" s="215"/>
      <c r="C85" s="215"/>
      <c r="D85" s="215"/>
      <c r="E85" s="215"/>
      <c r="F85" s="216"/>
      <c r="G85" s="217"/>
      <c r="H85" s="217"/>
      <c r="I85" s="217"/>
      <c r="J85" s="217"/>
      <c r="K85" s="217"/>
      <c r="L85" s="217"/>
      <c r="M85" s="217"/>
      <c r="N85" s="217"/>
      <c r="O85" s="217"/>
      <c r="P85" s="217"/>
      <c r="Q85" s="217"/>
      <c r="R85" s="217"/>
    </row>
    <row r="86" spans="2:18" s="65" customFormat="1" ht="12">
      <c r="B86" s="215"/>
      <c r="C86" s="215"/>
      <c r="D86" s="215"/>
      <c r="E86" s="215"/>
      <c r="F86" s="216"/>
      <c r="G86" s="217"/>
      <c r="H86" s="217"/>
      <c r="I86" s="217"/>
      <c r="J86" s="217"/>
      <c r="K86" s="217"/>
      <c r="L86" s="217"/>
      <c r="M86" s="217"/>
      <c r="N86" s="217"/>
      <c r="O86" s="217"/>
      <c r="P86" s="217"/>
      <c r="Q86" s="217"/>
      <c r="R86" s="217"/>
    </row>
    <row r="87" spans="2:18" s="65" customFormat="1" ht="12">
      <c r="B87" s="215"/>
      <c r="C87" s="215"/>
      <c r="D87" s="215"/>
      <c r="E87" s="215"/>
      <c r="F87" s="216"/>
      <c r="G87" s="217"/>
      <c r="H87" s="217"/>
      <c r="I87" s="217"/>
      <c r="J87" s="217"/>
      <c r="K87" s="217"/>
      <c r="L87" s="217"/>
      <c r="M87" s="217"/>
      <c r="N87" s="217"/>
      <c r="O87" s="217"/>
      <c r="P87" s="217"/>
      <c r="Q87" s="217"/>
      <c r="R87" s="217"/>
    </row>
    <row r="88" spans="2:18" s="65" customFormat="1" ht="12">
      <c r="B88" s="215"/>
      <c r="C88" s="215"/>
      <c r="D88" s="215"/>
      <c r="E88" s="215"/>
      <c r="F88" s="216"/>
      <c r="G88" s="217"/>
      <c r="H88" s="217"/>
      <c r="I88" s="217"/>
      <c r="J88" s="217"/>
      <c r="K88" s="217"/>
      <c r="L88" s="217"/>
      <c r="M88" s="217"/>
      <c r="N88" s="217"/>
      <c r="O88" s="217"/>
      <c r="P88" s="217"/>
      <c r="Q88" s="217"/>
      <c r="R88" s="217"/>
    </row>
    <row r="89" spans="2:18" s="65" customFormat="1" ht="12">
      <c r="B89" s="215"/>
      <c r="C89" s="215"/>
      <c r="D89" s="215"/>
      <c r="E89" s="215"/>
      <c r="F89" s="216"/>
      <c r="G89" s="217"/>
      <c r="H89" s="217"/>
      <c r="I89" s="217"/>
      <c r="J89" s="217"/>
      <c r="K89" s="217"/>
      <c r="L89" s="217"/>
      <c r="M89" s="217"/>
      <c r="N89" s="217"/>
      <c r="O89" s="217"/>
      <c r="P89" s="217"/>
      <c r="Q89" s="217"/>
      <c r="R89" s="217"/>
    </row>
    <row r="90" spans="2:18" s="65" customFormat="1" ht="12">
      <c r="B90" s="215"/>
      <c r="C90" s="215"/>
      <c r="D90" s="215"/>
      <c r="E90" s="215"/>
      <c r="F90" s="216"/>
      <c r="G90" s="217"/>
      <c r="H90" s="217"/>
      <c r="I90" s="217"/>
      <c r="J90" s="217"/>
      <c r="K90" s="217"/>
      <c r="L90" s="217"/>
      <c r="M90" s="217"/>
      <c r="N90" s="217"/>
      <c r="O90" s="217"/>
      <c r="P90" s="217"/>
      <c r="Q90" s="217"/>
      <c r="R90" s="217"/>
    </row>
    <row r="91" spans="2:18" s="65" customFormat="1" ht="12">
      <c r="B91" s="215"/>
      <c r="C91" s="215"/>
      <c r="D91" s="215"/>
      <c r="E91" s="215"/>
      <c r="F91" s="216"/>
      <c r="G91" s="217"/>
      <c r="H91" s="217"/>
      <c r="I91" s="217"/>
      <c r="J91" s="217"/>
      <c r="K91" s="217"/>
      <c r="L91" s="217"/>
      <c r="M91" s="217"/>
      <c r="N91" s="217"/>
      <c r="O91" s="217"/>
      <c r="P91" s="217"/>
      <c r="Q91" s="217"/>
      <c r="R91" s="217"/>
    </row>
    <row r="92" spans="2:18" s="65" customFormat="1" ht="12">
      <c r="B92" s="215"/>
      <c r="C92" s="215"/>
      <c r="D92" s="215"/>
      <c r="E92" s="215"/>
      <c r="F92" s="216"/>
      <c r="G92" s="217"/>
      <c r="H92" s="217"/>
      <c r="I92" s="217"/>
      <c r="J92" s="217"/>
      <c r="K92" s="217"/>
      <c r="L92" s="217"/>
      <c r="M92" s="217"/>
      <c r="N92" s="217"/>
      <c r="O92" s="217"/>
      <c r="P92" s="217"/>
      <c r="Q92" s="217"/>
      <c r="R92" s="217"/>
    </row>
    <row r="93" spans="2:18" s="65" customFormat="1" ht="12">
      <c r="B93" s="215"/>
      <c r="C93" s="215"/>
      <c r="D93" s="215"/>
      <c r="E93" s="215"/>
      <c r="F93" s="216"/>
      <c r="G93" s="217"/>
      <c r="H93" s="217"/>
      <c r="I93" s="217"/>
      <c r="J93" s="217"/>
      <c r="K93" s="217"/>
      <c r="L93" s="217"/>
      <c r="M93" s="217"/>
      <c r="N93" s="217"/>
      <c r="O93" s="217"/>
      <c r="P93" s="217"/>
      <c r="Q93" s="217"/>
      <c r="R93" s="217"/>
    </row>
    <row r="94" spans="2:18" s="65" customFormat="1" ht="12">
      <c r="B94" s="215"/>
      <c r="C94" s="215"/>
      <c r="D94" s="215"/>
      <c r="E94" s="215"/>
      <c r="F94" s="216"/>
      <c r="G94" s="217"/>
      <c r="H94" s="217"/>
      <c r="I94" s="217"/>
      <c r="J94" s="217"/>
      <c r="K94" s="217"/>
      <c r="L94" s="217"/>
      <c r="M94" s="217"/>
      <c r="N94" s="217"/>
      <c r="O94" s="217"/>
      <c r="P94" s="217"/>
      <c r="Q94" s="217"/>
      <c r="R94" s="217"/>
    </row>
    <row r="95" spans="2:18" s="65" customFormat="1" ht="12">
      <c r="B95" s="215"/>
      <c r="C95" s="215"/>
      <c r="D95" s="215"/>
      <c r="E95" s="215"/>
      <c r="F95" s="216"/>
      <c r="G95" s="217"/>
      <c r="H95" s="217"/>
      <c r="I95" s="217"/>
      <c r="J95" s="217"/>
      <c r="K95" s="217"/>
      <c r="L95" s="217"/>
      <c r="M95" s="217"/>
      <c r="N95" s="217"/>
      <c r="O95" s="217"/>
      <c r="P95" s="217"/>
      <c r="Q95" s="217"/>
      <c r="R95" s="217"/>
    </row>
    <row r="96" spans="2:18" s="65" customFormat="1" ht="12">
      <c r="B96" s="215"/>
      <c r="C96" s="215"/>
      <c r="D96" s="215"/>
      <c r="E96" s="215"/>
      <c r="F96" s="216"/>
      <c r="G96" s="217"/>
      <c r="H96" s="217"/>
      <c r="I96" s="217"/>
      <c r="J96" s="217"/>
      <c r="K96" s="217"/>
      <c r="L96" s="217"/>
      <c r="M96" s="217"/>
      <c r="N96" s="217"/>
      <c r="O96" s="217"/>
      <c r="P96" s="217"/>
      <c r="Q96" s="217"/>
      <c r="R96" s="217"/>
    </row>
    <row r="97" spans="2:18" s="65" customFormat="1" ht="12">
      <c r="B97" s="215"/>
      <c r="C97" s="215"/>
      <c r="D97" s="215"/>
      <c r="E97" s="215"/>
      <c r="F97" s="216"/>
      <c r="G97" s="217"/>
      <c r="H97" s="217"/>
      <c r="I97" s="217"/>
      <c r="J97" s="217"/>
      <c r="K97" s="217"/>
      <c r="L97" s="217"/>
      <c r="M97" s="217"/>
      <c r="N97" s="217"/>
      <c r="O97" s="217"/>
      <c r="P97" s="217"/>
      <c r="Q97" s="217"/>
      <c r="R97" s="217"/>
    </row>
    <row r="98" spans="2:18" s="65" customFormat="1" ht="12">
      <c r="B98" s="215"/>
      <c r="C98" s="215"/>
      <c r="D98" s="215"/>
      <c r="E98" s="215"/>
      <c r="F98" s="216"/>
      <c r="G98" s="217"/>
      <c r="H98" s="217"/>
      <c r="I98" s="217"/>
      <c r="J98" s="217"/>
      <c r="K98" s="217"/>
      <c r="L98" s="217"/>
      <c r="M98" s="217"/>
      <c r="N98" s="217"/>
      <c r="O98" s="217"/>
      <c r="P98" s="217"/>
      <c r="Q98" s="217"/>
      <c r="R98" s="217"/>
    </row>
    <row r="99" spans="2:18" s="65" customFormat="1" ht="12">
      <c r="B99" s="215"/>
      <c r="C99" s="215"/>
      <c r="D99" s="215"/>
      <c r="E99" s="215"/>
      <c r="F99" s="216"/>
      <c r="G99" s="217"/>
      <c r="H99" s="217"/>
      <c r="I99" s="217"/>
      <c r="J99" s="217"/>
      <c r="K99" s="217"/>
      <c r="L99" s="217"/>
      <c r="M99" s="217"/>
      <c r="N99" s="217"/>
      <c r="O99" s="217"/>
      <c r="P99" s="217"/>
      <c r="Q99" s="217"/>
      <c r="R99" s="217"/>
    </row>
    <row r="100" spans="2:18" s="65" customFormat="1" ht="12">
      <c r="B100" s="215"/>
      <c r="C100" s="215"/>
      <c r="D100" s="215"/>
      <c r="E100" s="215"/>
      <c r="F100" s="216"/>
      <c r="G100" s="217"/>
      <c r="H100" s="217"/>
      <c r="I100" s="217"/>
      <c r="J100" s="217"/>
      <c r="K100" s="217"/>
      <c r="L100" s="217"/>
      <c r="M100" s="217"/>
      <c r="N100" s="217"/>
      <c r="O100" s="217"/>
      <c r="P100" s="217"/>
      <c r="Q100" s="217"/>
      <c r="R100" s="217"/>
    </row>
    <row r="101" spans="2:18" s="65" customFormat="1" ht="12">
      <c r="B101" s="215"/>
      <c r="C101" s="215"/>
      <c r="D101" s="215"/>
      <c r="E101" s="215"/>
      <c r="F101" s="216"/>
      <c r="G101" s="217"/>
      <c r="H101" s="217"/>
      <c r="I101" s="217"/>
      <c r="J101" s="217"/>
      <c r="K101" s="217"/>
      <c r="L101" s="217"/>
      <c r="M101" s="217"/>
      <c r="N101" s="217"/>
      <c r="O101" s="217"/>
      <c r="P101" s="217"/>
      <c r="Q101" s="217"/>
      <c r="R101" s="217"/>
    </row>
    <row r="102" spans="2:18" s="65" customFormat="1" ht="12">
      <c r="B102" s="215"/>
      <c r="C102" s="215"/>
      <c r="D102" s="215"/>
      <c r="E102" s="215"/>
      <c r="F102" s="216"/>
      <c r="G102" s="217"/>
      <c r="H102" s="217"/>
      <c r="I102" s="217"/>
      <c r="J102" s="217"/>
      <c r="K102" s="217"/>
      <c r="L102" s="217"/>
      <c r="M102" s="217"/>
      <c r="N102" s="217"/>
      <c r="O102" s="217"/>
      <c r="P102" s="217"/>
      <c r="Q102" s="217"/>
      <c r="R102" s="217"/>
    </row>
    <row r="103" spans="2:18" s="65" customFormat="1" ht="12">
      <c r="B103" s="215"/>
      <c r="C103" s="215"/>
      <c r="D103" s="215"/>
      <c r="E103" s="215"/>
      <c r="F103" s="216"/>
      <c r="G103" s="217"/>
      <c r="H103" s="217"/>
      <c r="I103" s="217"/>
      <c r="J103" s="217"/>
      <c r="K103" s="217"/>
      <c r="L103" s="217"/>
      <c r="M103" s="217"/>
      <c r="N103" s="217"/>
      <c r="O103" s="217"/>
      <c r="P103" s="217"/>
      <c r="Q103" s="217"/>
      <c r="R103" s="217"/>
    </row>
    <row r="104" spans="2:18" s="65" customFormat="1" ht="12">
      <c r="B104" s="215"/>
      <c r="C104" s="215"/>
      <c r="D104" s="215"/>
      <c r="E104" s="215"/>
      <c r="F104" s="216"/>
      <c r="G104" s="217"/>
      <c r="H104" s="217"/>
      <c r="I104" s="217"/>
      <c r="J104" s="217"/>
      <c r="K104" s="217"/>
      <c r="L104" s="217"/>
      <c r="M104" s="217"/>
      <c r="N104" s="217"/>
      <c r="O104" s="217"/>
      <c r="P104" s="217"/>
      <c r="Q104" s="217"/>
      <c r="R104" s="217"/>
    </row>
    <row r="105" spans="2:18" s="65" customFormat="1" ht="12">
      <c r="B105" s="215"/>
      <c r="C105" s="215"/>
      <c r="D105" s="215"/>
      <c r="E105" s="215"/>
      <c r="F105" s="216"/>
      <c r="G105" s="217"/>
      <c r="H105" s="217"/>
      <c r="I105" s="217"/>
      <c r="J105" s="217"/>
      <c r="K105" s="217"/>
      <c r="L105" s="217"/>
      <c r="M105" s="217"/>
      <c r="N105" s="217"/>
      <c r="O105" s="217"/>
      <c r="P105" s="217"/>
      <c r="Q105" s="217"/>
      <c r="R105" s="217"/>
    </row>
    <row r="106" spans="2:18" s="65" customFormat="1" ht="12">
      <c r="B106" s="215"/>
      <c r="C106" s="215"/>
      <c r="D106" s="215"/>
      <c r="E106" s="215"/>
      <c r="F106" s="216"/>
      <c r="G106" s="217"/>
      <c r="H106" s="217"/>
      <c r="I106" s="217"/>
      <c r="J106" s="217"/>
      <c r="K106" s="217"/>
      <c r="L106" s="217"/>
      <c r="M106" s="217"/>
      <c r="N106" s="217"/>
      <c r="O106" s="217"/>
      <c r="P106" s="217"/>
      <c r="Q106" s="217"/>
      <c r="R106" s="217"/>
    </row>
    <row r="107" spans="2:18" s="65" customFormat="1" ht="12">
      <c r="B107" s="215"/>
      <c r="C107" s="215"/>
      <c r="D107" s="215"/>
      <c r="E107" s="215"/>
      <c r="F107" s="216"/>
      <c r="G107" s="217"/>
      <c r="H107" s="217"/>
      <c r="I107" s="217"/>
      <c r="J107" s="217"/>
      <c r="K107" s="217"/>
      <c r="L107" s="217"/>
      <c r="M107" s="217"/>
      <c r="N107" s="217"/>
      <c r="O107" s="217"/>
      <c r="P107" s="217"/>
      <c r="Q107" s="217"/>
      <c r="R107" s="217"/>
    </row>
    <row r="108" spans="2:18" s="65" customFormat="1" ht="12">
      <c r="B108" s="215"/>
      <c r="C108" s="215"/>
      <c r="D108" s="215"/>
      <c r="E108" s="215"/>
      <c r="F108" s="216"/>
      <c r="G108" s="217"/>
      <c r="H108" s="217"/>
      <c r="I108" s="217"/>
      <c r="J108" s="217"/>
      <c r="K108" s="217"/>
      <c r="L108" s="217"/>
      <c r="M108" s="217"/>
      <c r="N108" s="217"/>
      <c r="O108" s="217"/>
      <c r="P108" s="217"/>
      <c r="Q108" s="217"/>
      <c r="R108" s="217"/>
    </row>
    <row r="109" spans="2:18" s="65" customFormat="1" ht="12">
      <c r="B109" s="215"/>
      <c r="C109" s="215"/>
      <c r="D109" s="215"/>
      <c r="E109" s="215"/>
      <c r="F109" s="216"/>
      <c r="G109" s="217"/>
      <c r="H109" s="217"/>
      <c r="I109" s="217"/>
      <c r="J109" s="217"/>
      <c r="K109" s="217"/>
      <c r="L109" s="217"/>
      <c r="M109" s="217"/>
      <c r="N109" s="217"/>
      <c r="O109" s="217"/>
      <c r="P109" s="217"/>
      <c r="Q109" s="217"/>
      <c r="R109" s="217"/>
    </row>
    <row r="110" spans="2:18" s="65" customFormat="1" ht="12">
      <c r="B110" s="215"/>
      <c r="C110" s="215"/>
      <c r="D110" s="215"/>
      <c r="E110" s="215"/>
      <c r="F110" s="216"/>
      <c r="G110" s="217"/>
      <c r="H110" s="217"/>
      <c r="I110" s="217"/>
      <c r="J110" s="217"/>
      <c r="K110" s="217"/>
      <c r="L110" s="217"/>
      <c r="M110" s="217"/>
      <c r="N110" s="217"/>
      <c r="O110" s="217"/>
      <c r="P110" s="217"/>
      <c r="Q110" s="217"/>
      <c r="R110" s="217"/>
    </row>
    <row r="111" spans="2:18" s="65" customFormat="1" ht="12">
      <c r="B111" s="215"/>
      <c r="C111" s="215"/>
      <c r="D111" s="215"/>
      <c r="E111" s="215"/>
      <c r="F111" s="216"/>
      <c r="G111" s="217"/>
      <c r="H111" s="217"/>
      <c r="I111" s="217"/>
      <c r="J111" s="217"/>
      <c r="K111" s="217"/>
      <c r="L111" s="217"/>
      <c r="M111" s="217"/>
      <c r="N111" s="217"/>
      <c r="O111" s="217"/>
      <c r="P111" s="217"/>
      <c r="Q111" s="217"/>
      <c r="R111" s="217"/>
    </row>
    <row r="112" spans="2:18" s="65" customFormat="1" ht="12">
      <c r="B112" s="215"/>
      <c r="C112" s="215"/>
      <c r="D112" s="215"/>
      <c r="E112" s="215"/>
      <c r="F112" s="216"/>
      <c r="G112" s="217"/>
      <c r="H112" s="217"/>
      <c r="I112" s="217"/>
      <c r="J112" s="217"/>
      <c r="K112" s="217"/>
      <c r="L112" s="217"/>
      <c r="M112" s="217"/>
      <c r="N112" s="217"/>
      <c r="O112" s="217"/>
      <c r="P112" s="217"/>
      <c r="Q112" s="217"/>
      <c r="R112" s="217"/>
    </row>
    <row r="113" spans="2:18" s="65" customFormat="1" ht="12">
      <c r="B113" s="215"/>
      <c r="C113" s="215"/>
      <c r="D113" s="215"/>
      <c r="E113" s="215"/>
      <c r="F113" s="216"/>
      <c r="G113" s="217"/>
      <c r="H113" s="217"/>
      <c r="I113" s="217"/>
      <c r="J113" s="217"/>
      <c r="K113" s="217"/>
      <c r="L113" s="217"/>
      <c r="M113" s="217"/>
      <c r="N113" s="217"/>
      <c r="O113" s="217"/>
      <c r="P113" s="217"/>
      <c r="Q113" s="217"/>
      <c r="R113" s="217"/>
    </row>
    <row r="114" spans="2:18" s="65" customFormat="1" ht="12">
      <c r="B114" s="215"/>
      <c r="C114" s="215"/>
      <c r="D114" s="215"/>
      <c r="E114" s="215"/>
      <c r="F114" s="216"/>
      <c r="G114" s="217"/>
      <c r="H114" s="217"/>
      <c r="I114" s="217"/>
      <c r="J114" s="217"/>
      <c r="K114" s="217"/>
      <c r="L114" s="217"/>
      <c r="M114" s="217"/>
      <c r="N114" s="217"/>
      <c r="O114" s="217"/>
      <c r="P114" s="217"/>
      <c r="Q114" s="217"/>
      <c r="R114" s="217"/>
    </row>
    <row r="115" spans="2:18" s="65" customFormat="1" ht="12">
      <c r="B115" s="215"/>
      <c r="C115" s="215"/>
      <c r="D115" s="215"/>
      <c r="E115" s="215"/>
      <c r="F115" s="216"/>
      <c r="G115" s="217"/>
      <c r="H115" s="217"/>
      <c r="I115" s="217"/>
      <c r="J115" s="217"/>
      <c r="K115" s="217"/>
      <c r="L115" s="217"/>
      <c r="M115" s="217"/>
      <c r="N115" s="217"/>
      <c r="O115" s="217"/>
      <c r="P115" s="217"/>
      <c r="Q115" s="217"/>
      <c r="R115" s="217"/>
    </row>
    <row r="116" spans="2:18" s="65" customFormat="1" ht="12">
      <c r="B116" s="215"/>
      <c r="C116" s="215"/>
      <c r="D116" s="215"/>
      <c r="E116" s="215"/>
      <c r="F116" s="216"/>
      <c r="G116" s="217"/>
      <c r="H116" s="217"/>
      <c r="I116" s="217"/>
      <c r="J116" s="217"/>
      <c r="K116" s="217"/>
      <c r="L116" s="217"/>
      <c r="M116" s="217"/>
      <c r="N116" s="217"/>
      <c r="O116" s="217"/>
      <c r="P116" s="217"/>
      <c r="Q116" s="217"/>
      <c r="R116" s="217"/>
    </row>
    <row r="117" spans="2:18" s="65" customFormat="1" ht="12">
      <c r="B117" s="215"/>
      <c r="C117" s="215"/>
      <c r="D117" s="215"/>
      <c r="E117" s="215"/>
      <c r="F117" s="216"/>
      <c r="G117" s="217"/>
      <c r="H117" s="217"/>
      <c r="I117" s="217"/>
      <c r="J117" s="217"/>
      <c r="K117" s="217"/>
      <c r="L117" s="217"/>
      <c r="M117" s="217"/>
      <c r="N117" s="217"/>
      <c r="O117" s="217"/>
      <c r="P117" s="217"/>
      <c r="Q117" s="217"/>
      <c r="R117" s="217"/>
    </row>
    <row r="118" spans="2:18" s="65" customFormat="1" ht="12">
      <c r="B118" s="215"/>
      <c r="C118" s="215"/>
      <c r="D118" s="215"/>
      <c r="E118" s="215"/>
      <c r="F118" s="216"/>
      <c r="G118" s="217"/>
      <c r="H118" s="217"/>
      <c r="I118" s="217"/>
      <c r="J118" s="217"/>
      <c r="K118" s="217"/>
      <c r="L118" s="217"/>
      <c r="M118" s="217"/>
      <c r="N118" s="217"/>
      <c r="O118" s="217"/>
      <c r="P118" s="217"/>
      <c r="Q118" s="217"/>
      <c r="R118" s="217"/>
    </row>
    <row r="119" spans="2:18" s="65" customFormat="1" ht="12">
      <c r="B119" s="215"/>
      <c r="C119" s="215"/>
      <c r="D119" s="215"/>
      <c r="E119" s="215"/>
      <c r="F119" s="216"/>
      <c r="G119" s="217"/>
      <c r="H119" s="217"/>
      <c r="I119" s="217"/>
      <c r="J119" s="217"/>
      <c r="K119" s="217"/>
      <c r="L119" s="217"/>
      <c r="M119" s="217"/>
      <c r="N119" s="217"/>
      <c r="O119" s="217"/>
      <c r="P119" s="217"/>
      <c r="Q119" s="217"/>
      <c r="R119" s="217"/>
    </row>
    <row r="120" spans="2:18" s="65" customFormat="1" ht="12">
      <c r="B120" s="215"/>
      <c r="C120" s="215"/>
      <c r="D120" s="215"/>
      <c r="E120" s="215"/>
      <c r="F120" s="216"/>
      <c r="G120" s="217"/>
      <c r="H120" s="217"/>
      <c r="I120" s="217"/>
      <c r="J120" s="217"/>
      <c r="K120" s="217"/>
      <c r="L120" s="217"/>
      <c r="M120" s="217"/>
      <c r="N120" s="217"/>
      <c r="O120" s="217"/>
      <c r="P120" s="217"/>
      <c r="Q120" s="217"/>
      <c r="R120" s="217"/>
    </row>
    <row r="121" spans="2:18" s="65" customFormat="1" ht="12">
      <c r="B121" s="215"/>
      <c r="C121" s="215"/>
      <c r="D121" s="215"/>
      <c r="E121" s="215"/>
      <c r="F121" s="216"/>
      <c r="G121" s="217"/>
      <c r="H121" s="217"/>
      <c r="I121" s="217"/>
      <c r="J121" s="217"/>
      <c r="K121" s="217"/>
      <c r="L121" s="217"/>
      <c r="M121" s="217"/>
      <c r="N121" s="217"/>
      <c r="O121" s="217"/>
      <c r="P121" s="217"/>
      <c r="Q121" s="217"/>
      <c r="R121" s="217"/>
    </row>
    <row r="122" spans="2:18" s="65" customFormat="1" ht="12">
      <c r="B122" s="215"/>
      <c r="C122" s="215"/>
      <c r="D122" s="215"/>
      <c r="E122" s="215"/>
      <c r="F122" s="216"/>
      <c r="G122" s="217"/>
      <c r="H122" s="217"/>
      <c r="I122" s="217"/>
      <c r="J122" s="217"/>
      <c r="K122" s="217"/>
      <c r="L122" s="217"/>
      <c r="M122" s="217"/>
      <c r="N122" s="217"/>
      <c r="O122" s="217"/>
      <c r="P122" s="217"/>
      <c r="Q122" s="217"/>
      <c r="R122" s="217"/>
    </row>
    <row r="123" spans="2:18" s="65" customFormat="1" ht="12">
      <c r="B123" s="215"/>
      <c r="C123" s="215"/>
      <c r="D123" s="215"/>
      <c r="E123" s="215"/>
      <c r="F123" s="216"/>
      <c r="G123" s="217"/>
      <c r="H123" s="217"/>
      <c r="I123" s="217"/>
      <c r="J123" s="217"/>
      <c r="K123" s="217"/>
      <c r="L123" s="217"/>
      <c r="M123" s="217"/>
      <c r="N123" s="217"/>
      <c r="O123" s="217"/>
      <c r="P123" s="217"/>
      <c r="Q123" s="217"/>
      <c r="R123" s="217"/>
    </row>
    <row r="124" spans="2:18" s="65" customFormat="1" ht="12">
      <c r="B124" s="215"/>
      <c r="C124" s="215"/>
      <c r="D124" s="215"/>
      <c r="E124" s="215"/>
      <c r="F124" s="216"/>
      <c r="G124" s="217"/>
      <c r="H124" s="217"/>
      <c r="I124" s="217"/>
      <c r="J124" s="217"/>
      <c r="K124" s="217"/>
      <c r="L124" s="217"/>
      <c r="M124" s="217"/>
      <c r="N124" s="217"/>
      <c r="O124" s="217"/>
      <c r="P124" s="217"/>
      <c r="Q124" s="217"/>
      <c r="R124" s="217"/>
    </row>
    <row r="125" spans="2:18" s="65" customFormat="1" ht="12">
      <c r="B125" s="215"/>
      <c r="C125" s="215"/>
      <c r="D125" s="215"/>
      <c r="E125" s="215"/>
      <c r="F125" s="216"/>
      <c r="G125" s="217"/>
      <c r="H125" s="217"/>
      <c r="I125" s="217"/>
      <c r="J125" s="217"/>
      <c r="K125" s="217"/>
      <c r="L125" s="217"/>
      <c r="M125" s="217"/>
      <c r="N125" s="217"/>
      <c r="O125" s="217"/>
      <c r="P125" s="217"/>
      <c r="Q125" s="217"/>
      <c r="R125" s="217"/>
    </row>
    <row r="126" spans="2:18" s="65" customFormat="1" ht="12">
      <c r="B126" s="215"/>
      <c r="C126" s="215"/>
      <c r="D126" s="215"/>
      <c r="E126" s="215"/>
      <c r="F126" s="216"/>
      <c r="G126" s="217"/>
      <c r="H126" s="217"/>
      <c r="I126" s="217"/>
      <c r="J126" s="217"/>
      <c r="K126" s="217"/>
      <c r="L126" s="217"/>
      <c r="M126" s="217"/>
      <c r="N126" s="217"/>
      <c r="O126" s="217"/>
      <c r="P126" s="217"/>
      <c r="Q126" s="217"/>
      <c r="R126" s="217"/>
    </row>
    <row r="127" spans="2:18" s="65" customFormat="1" ht="12">
      <c r="B127" s="215"/>
      <c r="C127" s="215"/>
      <c r="D127" s="215"/>
      <c r="E127" s="215"/>
      <c r="F127" s="216"/>
      <c r="G127" s="217"/>
      <c r="H127" s="217"/>
      <c r="I127" s="217"/>
      <c r="J127" s="217"/>
      <c r="K127" s="217"/>
      <c r="L127" s="217"/>
      <c r="M127" s="217"/>
      <c r="N127" s="217"/>
      <c r="O127" s="217"/>
      <c r="P127" s="217"/>
      <c r="Q127" s="217"/>
      <c r="R127" s="217"/>
    </row>
    <row r="128" spans="2:18" s="65" customFormat="1" ht="12">
      <c r="B128" s="215"/>
      <c r="C128" s="215"/>
      <c r="D128" s="215"/>
      <c r="E128" s="215"/>
      <c r="F128" s="216"/>
      <c r="G128" s="217"/>
      <c r="H128" s="217"/>
      <c r="I128" s="217"/>
      <c r="J128" s="217"/>
      <c r="K128" s="217"/>
      <c r="L128" s="217"/>
      <c r="M128" s="217"/>
      <c r="N128" s="217"/>
      <c r="O128" s="217"/>
      <c r="P128" s="217"/>
      <c r="Q128" s="217"/>
      <c r="R128" s="217"/>
    </row>
    <row r="129" spans="2:18" s="65" customFormat="1" ht="12">
      <c r="B129" s="215"/>
      <c r="C129" s="215"/>
      <c r="D129" s="215"/>
      <c r="E129" s="215"/>
      <c r="F129" s="216"/>
      <c r="G129" s="217"/>
      <c r="H129" s="217"/>
      <c r="I129" s="217"/>
      <c r="J129" s="217"/>
      <c r="K129" s="217"/>
      <c r="L129" s="217"/>
      <c r="M129" s="217"/>
      <c r="N129" s="217"/>
      <c r="O129" s="217"/>
      <c r="P129" s="217"/>
      <c r="Q129" s="217"/>
      <c r="R129" s="217"/>
    </row>
    <row r="130" spans="2:18" s="65" customFormat="1" ht="12">
      <c r="B130" s="215"/>
      <c r="C130" s="215"/>
      <c r="D130" s="215"/>
      <c r="E130" s="215"/>
      <c r="F130" s="216"/>
      <c r="G130" s="217"/>
      <c r="H130" s="217"/>
      <c r="I130" s="217"/>
      <c r="J130" s="217"/>
      <c r="K130" s="217"/>
      <c r="L130" s="217"/>
      <c r="M130" s="217"/>
      <c r="N130" s="217"/>
      <c r="O130" s="217"/>
      <c r="P130" s="217"/>
      <c r="Q130" s="217"/>
      <c r="R130" s="217"/>
    </row>
    <row r="131" spans="2:18" s="65" customFormat="1" ht="12">
      <c r="B131" s="215"/>
      <c r="C131" s="215"/>
      <c r="D131" s="215"/>
      <c r="E131" s="215"/>
      <c r="F131" s="216"/>
      <c r="G131" s="217"/>
      <c r="H131" s="217"/>
      <c r="I131" s="217"/>
      <c r="J131" s="217"/>
      <c r="K131" s="217"/>
      <c r="L131" s="217"/>
      <c r="M131" s="217"/>
      <c r="N131" s="217"/>
      <c r="O131" s="217"/>
      <c r="P131" s="217"/>
      <c r="Q131" s="217"/>
      <c r="R131" s="217"/>
    </row>
    <row r="132" spans="2:18" s="65" customFormat="1" ht="12">
      <c r="B132" s="215"/>
      <c r="C132" s="215"/>
      <c r="D132" s="215"/>
      <c r="E132" s="215"/>
      <c r="F132" s="216"/>
      <c r="G132" s="217"/>
      <c r="H132" s="217"/>
      <c r="I132" s="217"/>
      <c r="J132" s="217"/>
      <c r="K132" s="217"/>
      <c r="L132" s="217"/>
      <c r="M132" s="217"/>
      <c r="N132" s="217"/>
      <c r="O132" s="217"/>
      <c r="P132" s="217"/>
      <c r="Q132" s="217"/>
      <c r="R132" s="217"/>
    </row>
    <row r="133" spans="2:18" s="65" customFormat="1" ht="12">
      <c r="B133" s="215"/>
      <c r="C133" s="215"/>
      <c r="D133" s="215"/>
      <c r="E133" s="215"/>
      <c r="F133" s="216"/>
      <c r="G133" s="217"/>
      <c r="H133" s="217"/>
      <c r="I133" s="217"/>
      <c r="J133" s="217"/>
      <c r="K133" s="217"/>
      <c r="L133" s="217"/>
      <c r="M133" s="217"/>
      <c r="N133" s="217"/>
      <c r="O133" s="217"/>
      <c r="P133" s="217"/>
      <c r="Q133" s="217"/>
      <c r="R133" s="217"/>
    </row>
    <row r="134" spans="2:18" s="65" customFormat="1" ht="12">
      <c r="B134" s="215"/>
      <c r="C134" s="215"/>
      <c r="D134" s="215"/>
      <c r="E134" s="215"/>
      <c r="F134" s="216"/>
      <c r="G134" s="217"/>
      <c r="H134" s="217"/>
      <c r="I134" s="217"/>
      <c r="J134" s="217"/>
      <c r="K134" s="217"/>
      <c r="L134" s="217"/>
      <c r="M134" s="217"/>
      <c r="N134" s="217"/>
      <c r="O134" s="217"/>
      <c r="P134" s="217"/>
      <c r="Q134" s="217"/>
      <c r="R134" s="217"/>
    </row>
    <row r="135" spans="2:18" s="65" customFormat="1" ht="12">
      <c r="B135" s="215"/>
      <c r="C135" s="215"/>
      <c r="D135" s="215"/>
      <c r="E135" s="215"/>
      <c r="F135" s="216"/>
      <c r="G135" s="217"/>
      <c r="H135" s="217"/>
      <c r="I135" s="217"/>
      <c r="J135" s="217"/>
      <c r="K135" s="217"/>
      <c r="L135" s="217"/>
      <c r="M135" s="217"/>
      <c r="N135" s="217"/>
      <c r="O135" s="217"/>
      <c r="P135" s="217"/>
      <c r="Q135" s="217"/>
      <c r="R135" s="217"/>
    </row>
    <row r="136" spans="2:18" s="65" customFormat="1" ht="12">
      <c r="B136" s="215"/>
      <c r="C136" s="215"/>
      <c r="D136" s="215"/>
      <c r="E136" s="215"/>
      <c r="F136" s="216"/>
      <c r="G136" s="217"/>
      <c r="H136" s="217"/>
      <c r="I136" s="217"/>
      <c r="J136" s="217"/>
      <c r="K136" s="217"/>
      <c r="L136" s="217"/>
      <c r="M136" s="217"/>
      <c r="N136" s="217"/>
      <c r="O136" s="217"/>
      <c r="P136" s="217"/>
      <c r="Q136" s="217"/>
      <c r="R136" s="217"/>
    </row>
    <row r="137" spans="2:18" s="65" customFormat="1" ht="12">
      <c r="B137" s="215"/>
      <c r="C137" s="215"/>
      <c r="D137" s="215"/>
      <c r="E137" s="215"/>
      <c r="F137" s="216"/>
      <c r="G137" s="217"/>
      <c r="H137" s="217"/>
      <c r="I137" s="217"/>
      <c r="J137" s="217"/>
      <c r="K137" s="217"/>
      <c r="L137" s="217"/>
      <c r="M137" s="217"/>
      <c r="N137" s="217"/>
      <c r="O137" s="217"/>
      <c r="P137" s="217"/>
      <c r="Q137" s="217"/>
      <c r="R137" s="217"/>
    </row>
    <row r="138" spans="2:18" s="65" customFormat="1" ht="12">
      <c r="B138" s="215"/>
      <c r="C138" s="215"/>
      <c r="D138" s="215"/>
      <c r="E138" s="215"/>
      <c r="F138" s="216"/>
      <c r="G138" s="217"/>
      <c r="H138" s="217"/>
      <c r="I138" s="217"/>
      <c r="J138" s="217"/>
      <c r="K138" s="217"/>
      <c r="L138" s="217"/>
      <c r="M138" s="217"/>
      <c r="N138" s="217"/>
      <c r="O138" s="217"/>
      <c r="P138" s="217"/>
      <c r="Q138" s="217"/>
      <c r="R138" s="217"/>
    </row>
    <row r="139" spans="2:18" s="65" customFormat="1" ht="12">
      <c r="B139" s="215"/>
      <c r="C139" s="215"/>
      <c r="D139" s="215"/>
      <c r="E139" s="215"/>
      <c r="F139" s="216"/>
      <c r="G139" s="217"/>
      <c r="H139" s="217"/>
      <c r="I139" s="217"/>
      <c r="J139" s="217"/>
      <c r="K139" s="217"/>
      <c r="L139" s="217"/>
      <c r="M139" s="217"/>
      <c r="N139" s="217"/>
      <c r="O139" s="217"/>
      <c r="P139" s="217"/>
      <c r="Q139" s="217"/>
      <c r="R139" s="217"/>
    </row>
    <row r="140" spans="2:18" s="65" customFormat="1" ht="12">
      <c r="B140" s="215"/>
      <c r="C140" s="215"/>
      <c r="D140" s="215"/>
      <c r="E140" s="215"/>
      <c r="F140" s="216"/>
      <c r="G140" s="217"/>
      <c r="H140" s="217"/>
      <c r="I140" s="217"/>
      <c r="J140" s="217"/>
      <c r="K140" s="217"/>
      <c r="L140" s="217"/>
      <c r="M140" s="217"/>
      <c r="N140" s="217"/>
      <c r="O140" s="217"/>
      <c r="P140" s="217"/>
      <c r="Q140" s="217"/>
      <c r="R140" s="217"/>
    </row>
    <row r="141" spans="2:18" s="65" customFormat="1" ht="12">
      <c r="B141" s="215"/>
      <c r="C141" s="215"/>
      <c r="D141" s="215"/>
      <c r="E141" s="215"/>
      <c r="F141" s="216"/>
      <c r="G141" s="217"/>
      <c r="H141" s="217"/>
      <c r="I141" s="217"/>
      <c r="J141" s="217"/>
      <c r="K141" s="217"/>
      <c r="L141" s="217"/>
      <c r="M141" s="217"/>
      <c r="N141" s="217"/>
      <c r="O141" s="217"/>
      <c r="P141" s="217"/>
      <c r="Q141" s="217"/>
      <c r="R141" s="217"/>
    </row>
    <row r="142" spans="2:18" s="65" customFormat="1" ht="12">
      <c r="B142" s="215"/>
      <c r="C142" s="215"/>
      <c r="D142" s="215"/>
      <c r="E142" s="215"/>
      <c r="F142" s="216"/>
      <c r="G142" s="217"/>
      <c r="H142" s="217"/>
      <c r="I142" s="217"/>
      <c r="J142" s="217"/>
      <c r="K142" s="217"/>
      <c r="L142" s="217"/>
      <c r="M142" s="217"/>
      <c r="N142" s="217"/>
      <c r="O142" s="217"/>
      <c r="P142" s="217"/>
      <c r="Q142" s="217"/>
      <c r="R142" s="217"/>
    </row>
    <row r="143" spans="2:18" s="65" customFormat="1" ht="12">
      <c r="B143" s="215"/>
      <c r="C143" s="215"/>
      <c r="D143" s="215"/>
      <c r="E143" s="215"/>
      <c r="F143" s="216"/>
      <c r="G143" s="217"/>
      <c r="H143" s="217"/>
      <c r="I143" s="217"/>
      <c r="J143" s="217"/>
      <c r="K143" s="217"/>
      <c r="L143" s="217"/>
      <c r="M143" s="217"/>
      <c r="N143" s="217"/>
      <c r="O143" s="217"/>
      <c r="P143" s="217"/>
      <c r="Q143" s="217"/>
      <c r="R143" s="217"/>
    </row>
    <row r="144" spans="2:18" s="65" customFormat="1" ht="12">
      <c r="B144" s="215"/>
      <c r="C144" s="215"/>
      <c r="D144" s="215"/>
      <c r="E144" s="215"/>
      <c r="F144" s="216"/>
      <c r="G144" s="217"/>
      <c r="H144" s="217"/>
      <c r="I144" s="217"/>
      <c r="J144" s="217"/>
      <c r="K144" s="217"/>
      <c r="L144" s="217"/>
      <c r="M144" s="217"/>
      <c r="N144" s="217"/>
      <c r="O144" s="217"/>
      <c r="P144" s="217"/>
      <c r="Q144" s="217"/>
      <c r="R144" s="217"/>
    </row>
    <row r="145" spans="2:18" s="65" customFormat="1" ht="12">
      <c r="B145" s="215"/>
      <c r="C145" s="215"/>
      <c r="D145" s="215"/>
      <c r="E145" s="215"/>
      <c r="F145" s="216"/>
      <c r="G145" s="217"/>
      <c r="H145" s="217"/>
      <c r="I145" s="217"/>
      <c r="J145" s="217"/>
      <c r="K145" s="217"/>
      <c r="L145" s="217"/>
      <c r="M145" s="217"/>
      <c r="N145" s="217"/>
      <c r="O145" s="217"/>
      <c r="P145" s="217"/>
      <c r="Q145" s="217"/>
      <c r="R145" s="217"/>
    </row>
    <row r="146" spans="2:18" s="65" customFormat="1" ht="12">
      <c r="B146" s="215"/>
      <c r="C146" s="215"/>
      <c r="D146" s="215"/>
      <c r="E146" s="215"/>
      <c r="F146" s="216"/>
      <c r="G146" s="217"/>
      <c r="H146" s="217"/>
      <c r="I146" s="217"/>
      <c r="J146" s="217"/>
      <c r="K146" s="217"/>
      <c r="L146" s="217"/>
      <c r="M146" s="217"/>
      <c r="N146" s="217"/>
      <c r="O146" s="217"/>
      <c r="P146" s="217"/>
      <c r="Q146" s="217"/>
      <c r="R146" s="217"/>
    </row>
    <row r="147" spans="2:18" s="65" customFormat="1" ht="12">
      <c r="B147" s="215"/>
      <c r="C147" s="215"/>
      <c r="D147" s="215"/>
      <c r="E147" s="215"/>
      <c r="F147" s="216"/>
      <c r="G147" s="217"/>
      <c r="H147" s="217"/>
      <c r="I147" s="217"/>
      <c r="J147" s="217"/>
      <c r="K147" s="217"/>
      <c r="L147" s="217"/>
      <c r="M147" s="217"/>
      <c r="N147" s="217"/>
      <c r="O147" s="217"/>
      <c r="P147" s="217"/>
      <c r="Q147" s="217"/>
      <c r="R147" s="217"/>
    </row>
    <row r="148" spans="2:18" s="65" customFormat="1" ht="12">
      <c r="B148" s="215"/>
      <c r="C148" s="215"/>
      <c r="D148" s="215"/>
      <c r="E148" s="215"/>
      <c r="F148" s="216"/>
      <c r="G148" s="217"/>
      <c r="H148" s="217"/>
      <c r="I148" s="217"/>
      <c r="J148" s="217"/>
      <c r="K148" s="217"/>
      <c r="L148" s="217"/>
      <c r="M148" s="217"/>
      <c r="N148" s="217"/>
      <c r="O148" s="217"/>
      <c r="P148" s="217"/>
      <c r="Q148" s="217"/>
      <c r="R148" s="217"/>
    </row>
    <row r="149" spans="2:18" s="65" customFormat="1" ht="12">
      <c r="B149" s="215"/>
      <c r="C149" s="215"/>
      <c r="D149" s="215"/>
      <c r="E149" s="215"/>
      <c r="F149" s="216"/>
      <c r="G149" s="217"/>
      <c r="H149" s="217"/>
      <c r="I149" s="217"/>
      <c r="J149" s="217"/>
      <c r="K149" s="217"/>
      <c r="L149" s="217"/>
      <c r="M149" s="217"/>
      <c r="N149" s="217"/>
      <c r="O149" s="217"/>
      <c r="P149" s="217"/>
      <c r="Q149" s="217"/>
      <c r="R149" s="217"/>
    </row>
    <row r="150" spans="2:18" s="65" customFormat="1" ht="12">
      <c r="B150" s="215"/>
      <c r="C150" s="215"/>
      <c r="D150" s="215"/>
      <c r="E150" s="215"/>
      <c r="F150" s="216"/>
      <c r="G150" s="217"/>
      <c r="H150" s="217"/>
      <c r="I150" s="217"/>
      <c r="J150" s="217"/>
      <c r="K150" s="217"/>
      <c r="L150" s="217"/>
      <c r="M150" s="217"/>
      <c r="N150" s="217"/>
      <c r="O150" s="217"/>
      <c r="P150" s="217"/>
      <c r="Q150" s="217"/>
      <c r="R150" s="217"/>
    </row>
    <row r="151" spans="2:18" s="65" customFormat="1" ht="12">
      <c r="B151" s="215"/>
      <c r="C151" s="215"/>
      <c r="D151" s="215"/>
      <c r="E151" s="215"/>
      <c r="F151" s="216"/>
      <c r="G151" s="217"/>
      <c r="H151" s="217"/>
      <c r="I151" s="217"/>
      <c r="J151" s="217"/>
      <c r="K151" s="217"/>
      <c r="L151" s="217"/>
      <c r="M151" s="217"/>
      <c r="N151" s="217"/>
      <c r="O151" s="217"/>
      <c r="P151" s="217"/>
      <c r="Q151" s="217"/>
      <c r="R151" s="217"/>
    </row>
    <row r="152" spans="2:18" s="65" customFormat="1" ht="12">
      <c r="B152" s="215"/>
      <c r="C152" s="215"/>
      <c r="D152" s="215"/>
      <c r="E152" s="215"/>
      <c r="F152" s="216"/>
      <c r="G152" s="217"/>
      <c r="H152" s="217"/>
      <c r="I152" s="217"/>
      <c r="J152" s="217"/>
      <c r="K152" s="217"/>
      <c r="L152" s="217"/>
      <c r="M152" s="217"/>
      <c r="N152" s="217"/>
      <c r="O152" s="217"/>
      <c r="P152" s="217"/>
      <c r="Q152" s="217"/>
      <c r="R152" s="217"/>
    </row>
    <row r="153" spans="2:19" s="65" customFormat="1" ht="14.25">
      <c r="B153" s="215"/>
      <c r="C153" s="215"/>
      <c r="D153" s="215"/>
      <c r="E153" s="215"/>
      <c r="F153" s="216"/>
      <c r="G153" s="217"/>
      <c r="H153" s="217"/>
      <c r="I153" s="217"/>
      <c r="J153" s="217"/>
      <c r="K153" s="217"/>
      <c r="L153" s="217"/>
      <c r="M153" s="217"/>
      <c r="N153" s="217"/>
      <c r="O153" s="217"/>
      <c r="P153" s="168"/>
      <c r="Q153" s="168"/>
      <c r="R153" s="168"/>
      <c r="S153"/>
    </row>
    <row r="154" spans="2:19" s="65" customFormat="1" ht="14.25">
      <c r="B154" s="215"/>
      <c r="C154" s="215"/>
      <c r="D154" s="215"/>
      <c r="E154" s="215"/>
      <c r="F154" s="216"/>
      <c r="G154" s="217"/>
      <c r="H154" s="217"/>
      <c r="I154" s="217"/>
      <c r="J154" s="217"/>
      <c r="K154" s="217"/>
      <c r="L154" s="217"/>
      <c r="M154" s="217"/>
      <c r="N154" s="217"/>
      <c r="O154" s="217"/>
      <c r="P154" s="168"/>
      <c r="Q154" s="168"/>
      <c r="R154" s="168"/>
      <c r="S154"/>
    </row>
    <row r="155" spans="2:19" s="65" customFormat="1" ht="14.25">
      <c r="B155" s="215"/>
      <c r="C155" s="215"/>
      <c r="D155" s="215"/>
      <c r="E155" s="215"/>
      <c r="F155" s="216"/>
      <c r="G155" s="217"/>
      <c r="H155" s="217"/>
      <c r="I155" s="217"/>
      <c r="J155" s="217"/>
      <c r="K155" s="217"/>
      <c r="L155" s="217"/>
      <c r="M155" s="217"/>
      <c r="N155" s="217"/>
      <c r="O155" s="217"/>
      <c r="P155" s="168"/>
      <c r="Q155" s="168"/>
      <c r="R155" s="168"/>
      <c r="S155"/>
    </row>
    <row r="156" spans="2:19" s="65" customFormat="1" ht="14.25">
      <c r="B156" s="215"/>
      <c r="C156" s="215"/>
      <c r="D156" s="215"/>
      <c r="E156" s="215"/>
      <c r="F156" s="216"/>
      <c r="G156" s="217"/>
      <c r="H156" s="217"/>
      <c r="I156" s="217"/>
      <c r="J156" s="217"/>
      <c r="K156" s="217"/>
      <c r="L156" s="217"/>
      <c r="M156" s="217"/>
      <c r="N156" s="217"/>
      <c r="O156" s="217"/>
      <c r="P156" s="168"/>
      <c r="Q156" s="168"/>
      <c r="R156" s="168"/>
      <c r="S156"/>
    </row>
    <row r="157" spans="2:19" s="65" customFormat="1" ht="14.25">
      <c r="B157" s="215"/>
      <c r="C157" s="215"/>
      <c r="D157" s="215"/>
      <c r="E157" s="215"/>
      <c r="F157" s="216"/>
      <c r="G157" s="217"/>
      <c r="H157" s="217"/>
      <c r="I157" s="217"/>
      <c r="J157" s="217"/>
      <c r="K157" s="217"/>
      <c r="L157" s="217"/>
      <c r="M157" s="217"/>
      <c r="N157" s="217"/>
      <c r="O157" s="217"/>
      <c r="P157" s="168"/>
      <c r="Q157" s="168"/>
      <c r="R157" s="168"/>
      <c r="S157"/>
    </row>
    <row r="158" spans="2:19" s="65" customFormat="1" ht="14.25">
      <c r="B158" s="215"/>
      <c r="C158" s="215"/>
      <c r="D158" s="215"/>
      <c r="E158" s="215"/>
      <c r="F158" s="216"/>
      <c r="G158" s="217"/>
      <c r="H158" s="217"/>
      <c r="I158" s="217"/>
      <c r="J158" s="217"/>
      <c r="K158" s="217"/>
      <c r="L158" s="217"/>
      <c r="M158" s="217"/>
      <c r="N158" s="217"/>
      <c r="O158" s="217"/>
      <c r="P158" s="168"/>
      <c r="Q158" s="168"/>
      <c r="R158" s="168"/>
      <c r="S158"/>
    </row>
    <row r="159" spans="2:19" s="65" customFormat="1" ht="14.25">
      <c r="B159" s="215"/>
      <c r="C159" s="215"/>
      <c r="D159" s="215"/>
      <c r="E159" s="215"/>
      <c r="F159" s="216"/>
      <c r="G159" s="217"/>
      <c r="H159" s="217"/>
      <c r="I159" s="217"/>
      <c r="J159" s="217"/>
      <c r="K159" s="217"/>
      <c r="L159" s="217"/>
      <c r="M159" s="217"/>
      <c r="N159" s="217"/>
      <c r="O159" s="217"/>
      <c r="P159" s="168"/>
      <c r="Q159" s="168"/>
      <c r="R159" s="168"/>
      <c r="S159"/>
    </row>
  </sheetData>
  <sheetProtection/>
  <mergeCells count="19">
    <mergeCell ref="A2:S2"/>
    <mergeCell ref="A3:O3"/>
    <mergeCell ref="B4:E4"/>
    <mergeCell ref="G4:O4"/>
    <mergeCell ref="P4:R4"/>
    <mergeCell ref="I5:O5"/>
    <mergeCell ref="A67:O67"/>
    <mergeCell ref="A4:A6"/>
    <mergeCell ref="B5:B6"/>
    <mergeCell ref="C5:C6"/>
    <mergeCell ref="D5:D6"/>
    <mergeCell ref="E5:E6"/>
    <mergeCell ref="F4:F6"/>
    <mergeCell ref="G5:G6"/>
    <mergeCell ref="H5:H6"/>
    <mergeCell ref="P5:P6"/>
    <mergeCell ref="Q5:Q6"/>
    <mergeCell ref="R5:R6"/>
    <mergeCell ref="S4:S6"/>
  </mergeCells>
  <printOptions horizontalCentered="1"/>
  <pageMargins left="0" right="0" top="0.39" bottom="0.39" header="0" footer="0"/>
  <pageSetup fitToHeight="0" fitToWidth="1" horizontalDpi="600" verticalDpi="600" orientation="landscape" paperSize="9" scale="75"/>
  <headerFooter alignWithMargins="0">
    <oddFooter>&amp;C22</oddFooter>
  </headerFooter>
</worksheet>
</file>

<file path=xl/worksheets/sheet9.xml><?xml version="1.0" encoding="utf-8"?>
<worksheet xmlns="http://schemas.openxmlformats.org/spreadsheetml/2006/main" xmlns:r="http://schemas.openxmlformats.org/officeDocument/2006/relationships">
  <dimension ref="A1:K445"/>
  <sheetViews>
    <sheetView showZeros="0" tabSelected="1" workbookViewId="0" topLeftCell="A1">
      <pane ySplit="6" topLeftCell="BM143" activePane="bottomLeft" state="frozen"/>
      <selection pane="bottomLeft" activeCell="A161" sqref="A161"/>
    </sheetView>
  </sheetViews>
  <sheetFormatPr defaultColWidth="9.00390625" defaultRowHeight="14.25"/>
  <cols>
    <col min="1" max="1" width="54.75390625" style="91" customWidth="1"/>
    <col min="2" max="2" width="11.00390625" style="92" customWidth="1"/>
    <col min="3" max="3" width="8.875" style="92" customWidth="1"/>
    <col min="4" max="4" width="12.375" style="92" customWidth="1"/>
    <col min="5" max="5" width="11.125" style="92" customWidth="1"/>
    <col min="6" max="6" width="10.50390625" style="92" customWidth="1"/>
    <col min="7" max="7" width="11.50390625" style="93" customWidth="1"/>
    <col min="8" max="8" width="13.875" style="94" customWidth="1"/>
    <col min="9" max="16384" width="9.00390625" style="91" customWidth="1"/>
  </cols>
  <sheetData>
    <row r="1" spans="1:3" ht="16.5" customHeight="1">
      <c r="A1" s="95" t="s">
        <v>541</v>
      </c>
      <c r="B1" s="96"/>
      <c r="C1" s="97"/>
    </row>
    <row r="2" spans="1:8" ht="23.25" customHeight="1">
      <c r="A2" s="98" t="s">
        <v>542</v>
      </c>
      <c r="B2" s="98"/>
      <c r="C2" s="98"/>
      <c r="D2" s="98"/>
      <c r="E2" s="98"/>
      <c r="F2" s="98"/>
      <c r="G2" s="98"/>
      <c r="H2" s="98"/>
    </row>
    <row r="3" spans="1:8" ht="18" customHeight="1">
      <c r="A3" s="94" t="s">
        <v>2</v>
      </c>
      <c r="B3" s="94"/>
      <c r="C3" s="94"/>
      <c r="D3" s="94"/>
      <c r="E3" s="99"/>
      <c r="H3" s="100" t="s">
        <v>3</v>
      </c>
    </row>
    <row r="4" spans="1:8" s="83" customFormat="1" ht="14.25" customHeight="1">
      <c r="A4" s="101" t="s">
        <v>356</v>
      </c>
      <c r="B4" s="102" t="s">
        <v>543</v>
      </c>
      <c r="C4" s="103" t="s">
        <v>360</v>
      </c>
      <c r="D4" s="104"/>
      <c r="E4" s="105" t="s">
        <v>362</v>
      </c>
      <c r="F4" s="106"/>
      <c r="G4" s="107"/>
      <c r="H4" s="101" t="s">
        <v>363</v>
      </c>
    </row>
    <row r="5" spans="1:8" s="83" customFormat="1" ht="15" customHeight="1">
      <c r="A5" s="108"/>
      <c r="B5" s="102"/>
      <c r="C5" s="102" t="s">
        <v>366</v>
      </c>
      <c r="D5" s="102" t="s">
        <v>49</v>
      </c>
      <c r="E5" s="109" t="s">
        <v>544</v>
      </c>
      <c r="F5" s="109" t="s">
        <v>368</v>
      </c>
      <c r="G5" s="110" t="s">
        <v>369</v>
      </c>
      <c r="H5" s="108"/>
    </row>
    <row r="6" spans="1:8" s="83" customFormat="1" ht="10.5" customHeight="1">
      <c r="A6" s="111"/>
      <c r="B6" s="102"/>
      <c r="C6" s="102"/>
      <c r="D6" s="102"/>
      <c r="E6" s="112"/>
      <c r="F6" s="112"/>
      <c r="G6" s="110"/>
      <c r="H6" s="111"/>
    </row>
    <row r="7" spans="1:8" s="84" customFormat="1" ht="19.5" customHeight="1">
      <c r="A7" s="113" t="s">
        <v>12</v>
      </c>
      <c r="B7" s="114">
        <f aca="true" t="shared" si="0" ref="B7:G7">B8+B17+B18+B34+B36+B37+B63+B83</f>
        <v>1647.55</v>
      </c>
      <c r="C7" s="114">
        <f t="shared" si="0"/>
        <v>0</v>
      </c>
      <c r="D7" s="114">
        <f t="shared" si="0"/>
        <v>1647.55</v>
      </c>
      <c r="E7" s="114">
        <f t="shared" si="0"/>
        <v>1378.6699999999998</v>
      </c>
      <c r="F7" s="114">
        <f t="shared" si="0"/>
        <v>0</v>
      </c>
      <c r="G7" s="114">
        <f t="shared" si="0"/>
        <v>268.88</v>
      </c>
      <c r="H7" s="115"/>
    </row>
    <row r="8" spans="1:8" s="85" customFormat="1" ht="19.5" customHeight="1">
      <c r="A8" s="116" t="s">
        <v>545</v>
      </c>
      <c r="B8" s="117">
        <f aca="true" t="shared" si="1" ref="B8:G8">SUM(B9:B16)</f>
        <v>98.48</v>
      </c>
      <c r="C8" s="117">
        <f t="shared" si="1"/>
        <v>0</v>
      </c>
      <c r="D8" s="117">
        <f t="shared" si="1"/>
        <v>98.48</v>
      </c>
      <c r="E8" s="117">
        <f t="shared" si="1"/>
        <v>80</v>
      </c>
      <c r="F8" s="117">
        <f t="shared" si="1"/>
        <v>0</v>
      </c>
      <c r="G8" s="117">
        <f t="shared" si="1"/>
        <v>18.48</v>
      </c>
      <c r="H8" s="118"/>
    </row>
    <row r="9" spans="1:8" s="86" customFormat="1" ht="19.5" customHeight="1">
      <c r="A9" s="119" t="s">
        <v>546</v>
      </c>
      <c r="B9" s="120">
        <f>C9+D9</f>
        <v>4.08</v>
      </c>
      <c r="C9" s="121"/>
      <c r="D9" s="121">
        <f>E9+F9+G9</f>
        <v>4.08</v>
      </c>
      <c r="E9" s="102"/>
      <c r="F9" s="103"/>
      <c r="G9" s="105">
        <v>4.08</v>
      </c>
      <c r="H9" s="122"/>
    </row>
    <row r="10" spans="1:8" s="86" customFormat="1" ht="19.5" customHeight="1">
      <c r="A10" s="119" t="s">
        <v>547</v>
      </c>
      <c r="B10" s="120">
        <f aca="true" t="shared" si="2" ref="B10:B16">C10+D10</f>
        <v>2.4</v>
      </c>
      <c r="C10" s="121"/>
      <c r="D10" s="121">
        <f aca="true" t="shared" si="3" ref="D10:D16">E10+F10+G10</f>
        <v>2.4</v>
      </c>
      <c r="E10" s="102"/>
      <c r="F10" s="103"/>
      <c r="G10" s="105">
        <v>2.4</v>
      </c>
      <c r="H10" s="122"/>
    </row>
    <row r="11" spans="1:8" s="86" customFormat="1" ht="19.5" customHeight="1">
      <c r="A11" s="119" t="s">
        <v>548</v>
      </c>
      <c r="B11" s="120">
        <f t="shared" si="2"/>
        <v>7.5</v>
      </c>
      <c r="C11" s="121"/>
      <c r="D11" s="121">
        <f t="shared" si="3"/>
        <v>7.5</v>
      </c>
      <c r="E11" s="102">
        <v>7.5</v>
      </c>
      <c r="F11" s="103"/>
      <c r="G11" s="105"/>
      <c r="H11" s="122"/>
    </row>
    <row r="12" spans="1:8" s="86" customFormat="1" ht="19.5" customHeight="1">
      <c r="A12" s="119" t="s">
        <v>549</v>
      </c>
      <c r="B12" s="120">
        <f t="shared" si="2"/>
        <v>15</v>
      </c>
      <c r="C12" s="121"/>
      <c r="D12" s="121">
        <f t="shared" si="3"/>
        <v>15</v>
      </c>
      <c r="E12" s="102">
        <v>15</v>
      </c>
      <c r="F12" s="103"/>
      <c r="G12" s="105"/>
      <c r="H12" s="122"/>
    </row>
    <row r="13" spans="1:8" s="86" customFormat="1" ht="19.5" customHeight="1">
      <c r="A13" s="119" t="s">
        <v>550</v>
      </c>
      <c r="B13" s="120">
        <f t="shared" si="2"/>
        <v>3</v>
      </c>
      <c r="C13" s="121"/>
      <c r="D13" s="121">
        <f t="shared" si="3"/>
        <v>3</v>
      </c>
      <c r="E13" s="102">
        <v>3</v>
      </c>
      <c r="F13" s="103"/>
      <c r="G13" s="105"/>
      <c r="H13" s="122"/>
    </row>
    <row r="14" spans="1:8" s="86" customFormat="1" ht="19.5" customHeight="1">
      <c r="A14" s="119" t="s">
        <v>551</v>
      </c>
      <c r="B14" s="120">
        <f t="shared" si="2"/>
        <v>60</v>
      </c>
      <c r="C14" s="121"/>
      <c r="D14" s="121">
        <f t="shared" si="3"/>
        <v>60</v>
      </c>
      <c r="E14" s="102">
        <v>48</v>
      </c>
      <c r="F14" s="103"/>
      <c r="G14" s="105">
        <v>12</v>
      </c>
      <c r="H14" s="122"/>
    </row>
    <row r="15" spans="1:8" s="86" customFormat="1" ht="19.5" customHeight="1">
      <c r="A15" s="119" t="s">
        <v>552</v>
      </c>
      <c r="B15" s="120">
        <f t="shared" si="2"/>
        <v>2</v>
      </c>
      <c r="C15" s="121"/>
      <c r="D15" s="121">
        <f t="shared" si="3"/>
        <v>2</v>
      </c>
      <c r="E15" s="102">
        <v>2</v>
      </c>
      <c r="F15" s="103"/>
      <c r="G15" s="105"/>
      <c r="H15" s="122"/>
    </row>
    <row r="16" spans="1:8" s="86" customFormat="1" ht="19.5" customHeight="1">
      <c r="A16" s="119" t="s">
        <v>553</v>
      </c>
      <c r="B16" s="120">
        <f t="shared" si="2"/>
        <v>4.5</v>
      </c>
      <c r="C16" s="121"/>
      <c r="D16" s="121">
        <f t="shared" si="3"/>
        <v>4.5</v>
      </c>
      <c r="E16" s="102">
        <v>4.5</v>
      </c>
      <c r="F16" s="103"/>
      <c r="G16" s="105"/>
      <c r="H16" s="122"/>
    </row>
    <row r="17" spans="1:8" s="85" customFormat="1" ht="19.5" customHeight="1">
      <c r="A17" s="116" t="s">
        <v>554</v>
      </c>
      <c r="B17" s="117"/>
      <c r="C17" s="123"/>
      <c r="D17" s="123"/>
      <c r="E17" s="124"/>
      <c r="F17" s="125"/>
      <c r="G17" s="126"/>
      <c r="H17" s="118"/>
    </row>
    <row r="18" spans="1:8" s="85" customFormat="1" ht="19.5" customHeight="1">
      <c r="A18" s="116" t="s">
        <v>555</v>
      </c>
      <c r="B18" s="117">
        <f aca="true" t="shared" si="4" ref="B18:G18">SUM(B19:B33)</f>
        <v>501.36999999999995</v>
      </c>
      <c r="C18" s="117">
        <f t="shared" si="4"/>
        <v>0</v>
      </c>
      <c r="D18" s="117">
        <f t="shared" si="4"/>
        <v>501.36999999999995</v>
      </c>
      <c r="E18" s="117">
        <f t="shared" si="4"/>
        <v>501.36999999999995</v>
      </c>
      <c r="F18" s="117">
        <f t="shared" si="4"/>
        <v>0</v>
      </c>
      <c r="G18" s="117">
        <f t="shared" si="4"/>
        <v>0</v>
      </c>
      <c r="H18" s="118"/>
    </row>
    <row r="19" spans="1:8" s="86" customFormat="1" ht="19.5" customHeight="1">
      <c r="A19" s="119" t="s">
        <v>556</v>
      </c>
      <c r="B19" s="120">
        <f>C19+D19</f>
        <v>35.7</v>
      </c>
      <c r="C19" s="121"/>
      <c r="D19" s="121">
        <f>E19+F19+G19</f>
        <v>35.7</v>
      </c>
      <c r="E19" s="102">
        <v>35.7</v>
      </c>
      <c r="F19" s="103"/>
      <c r="G19" s="105"/>
      <c r="H19" s="122"/>
    </row>
    <row r="20" spans="1:8" s="86" customFormat="1" ht="19.5" customHeight="1">
      <c r="A20" s="119" t="s">
        <v>557</v>
      </c>
      <c r="B20" s="120">
        <f aca="true" t="shared" si="5" ref="B20:B33">C20+D20</f>
        <v>30</v>
      </c>
      <c r="C20" s="121"/>
      <c r="D20" s="121">
        <f aca="true" t="shared" si="6" ref="D20:D33">E20+F20+G20</f>
        <v>30</v>
      </c>
      <c r="E20" s="102">
        <v>30</v>
      </c>
      <c r="F20" s="103"/>
      <c r="G20" s="105"/>
      <c r="H20" s="122"/>
    </row>
    <row r="21" spans="1:8" s="86" customFormat="1" ht="19.5" customHeight="1">
      <c r="A21" s="119" t="s">
        <v>558</v>
      </c>
      <c r="B21" s="120">
        <f t="shared" si="5"/>
        <v>150</v>
      </c>
      <c r="C21" s="121"/>
      <c r="D21" s="121">
        <f t="shared" si="6"/>
        <v>150</v>
      </c>
      <c r="E21" s="102">
        <v>150</v>
      </c>
      <c r="F21" s="103"/>
      <c r="G21" s="105"/>
      <c r="H21" s="122"/>
    </row>
    <row r="22" spans="1:8" s="86" customFormat="1" ht="19.5" customHeight="1">
      <c r="A22" s="119" t="s">
        <v>559</v>
      </c>
      <c r="B22" s="120">
        <f t="shared" si="5"/>
        <v>36</v>
      </c>
      <c r="C22" s="121"/>
      <c r="D22" s="121">
        <f t="shared" si="6"/>
        <v>36</v>
      </c>
      <c r="E22" s="102">
        <v>36</v>
      </c>
      <c r="F22" s="103"/>
      <c r="G22" s="105"/>
      <c r="H22" s="122"/>
    </row>
    <row r="23" spans="1:8" s="86" customFormat="1" ht="19.5" customHeight="1">
      <c r="A23" s="119" t="s">
        <v>560</v>
      </c>
      <c r="B23" s="120">
        <f t="shared" si="5"/>
        <v>14.25</v>
      </c>
      <c r="C23" s="121"/>
      <c r="D23" s="121">
        <f t="shared" si="6"/>
        <v>14.25</v>
      </c>
      <c r="E23" s="102">
        <v>14.25</v>
      </c>
      <c r="F23" s="103"/>
      <c r="G23" s="105"/>
      <c r="H23" s="122"/>
    </row>
    <row r="24" spans="1:8" s="86" customFormat="1" ht="19.5" customHeight="1">
      <c r="A24" s="119" t="s">
        <v>561</v>
      </c>
      <c r="B24" s="120">
        <f t="shared" si="5"/>
        <v>8</v>
      </c>
      <c r="C24" s="121"/>
      <c r="D24" s="121">
        <f t="shared" si="6"/>
        <v>8</v>
      </c>
      <c r="E24" s="102">
        <v>8</v>
      </c>
      <c r="F24" s="103"/>
      <c r="G24" s="105"/>
      <c r="H24" s="122"/>
    </row>
    <row r="25" spans="1:8" s="86" customFormat="1" ht="19.5" customHeight="1">
      <c r="A25" s="119" t="s">
        <v>562</v>
      </c>
      <c r="B25" s="120">
        <f t="shared" si="5"/>
        <v>50</v>
      </c>
      <c r="C25" s="121"/>
      <c r="D25" s="121">
        <f t="shared" si="6"/>
        <v>50</v>
      </c>
      <c r="E25" s="102">
        <v>50</v>
      </c>
      <c r="F25" s="103"/>
      <c r="G25" s="105"/>
      <c r="H25" s="122"/>
    </row>
    <row r="26" spans="1:8" s="86" customFormat="1" ht="19.5" customHeight="1">
      <c r="A26" s="119" t="s">
        <v>563</v>
      </c>
      <c r="B26" s="120">
        <f t="shared" si="5"/>
        <v>36</v>
      </c>
      <c r="C26" s="121"/>
      <c r="D26" s="121">
        <f t="shared" si="6"/>
        <v>36</v>
      </c>
      <c r="E26" s="102">
        <v>36</v>
      </c>
      <c r="F26" s="103"/>
      <c r="G26" s="105"/>
      <c r="H26" s="122"/>
    </row>
    <row r="27" spans="1:8" s="86" customFormat="1" ht="19.5" customHeight="1">
      <c r="A27" s="119" t="s">
        <v>564</v>
      </c>
      <c r="B27" s="120">
        <f t="shared" si="5"/>
        <v>8</v>
      </c>
      <c r="C27" s="121"/>
      <c r="D27" s="121">
        <f t="shared" si="6"/>
        <v>8</v>
      </c>
      <c r="E27" s="102">
        <v>8</v>
      </c>
      <c r="F27" s="103"/>
      <c r="G27" s="105"/>
      <c r="H27" s="122"/>
    </row>
    <row r="28" spans="1:8" s="86" customFormat="1" ht="19.5" customHeight="1">
      <c r="A28" s="119" t="s">
        <v>565</v>
      </c>
      <c r="B28" s="120">
        <f t="shared" si="5"/>
        <v>10</v>
      </c>
      <c r="C28" s="121"/>
      <c r="D28" s="121">
        <f t="shared" si="6"/>
        <v>10</v>
      </c>
      <c r="E28" s="102">
        <v>10</v>
      </c>
      <c r="F28" s="103"/>
      <c r="G28" s="105"/>
      <c r="H28" s="122"/>
    </row>
    <row r="29" spans="1:8" s="86" customFormat="1" ht="19.5" customHeight="1">
      <c r="A29" s="119" t="s">
        <v>566</v>
      </c>
      <c r="B29" s="120">
        <f t="shared" si="5"/>
        <v>61.71</v>
      </c>
      <c r="C29" s="121"/>
      <c r="D29" s="121">
        <f t="shared" si="6"/>
        <v>61.71</v>
      </c>
      <c r="E29" s="102">
        <v>61.71</v>
      </c>
      <c r="F29" s="103"/>
      <c r="G29" s="105"/>
      <c r="H29" s="122"/>
    </row>
    <row r="30" spans="1:8" s="86" customFormat="1" ht="19.5" customHeight="1">
      <c r="A30" s="119" t="s">
        <v>567</v>
      </c>
      <c r="B30" s="120">
        <f t="shared" si="5"/>
        <v>12.21</v>
      </c>
      <c r="C30" s="121"/>
      <c r="D30" s="121">
        <f t="shared" si="6"/>
        <v>12.21</v>
      </c>
      <c r="E30" s="102">
        <v>12.21</v>
      </c>
      <c r="F30" s="103"/>
      <c r="G30" s="105"/>
      <c r="H30" s="122"/>
    </row>
    <row r="31" spans="1:8" s="86" customFormat="1" ht="19.5" customHeight="1">
      <c r="A31" s="119" t="s">
        <v>568</v>
      </c>
      <c r="B31" s="120">
        <f t="shared" si="5"/>
        <v>6</v>
      </c>
      <c r="C31" s="121"/>
      <c r="D31" s="121">
        <f t="shared" si="6"/>
        <v>6</v>
      </c>
      <c r="E31" s="102">
        <v>6</v>
      </c>
      <c r="F31" s="103"/>
      <c r="G31" s="105"/>
      <c r="H31" s="122"/>
    </row>
    <row r="32" spans="1:8" s="86" customFormat="1" ht="19.5" customHeight="1">
      <c r="A32" s="119" t="s">
        <v>569</v>
      </c>
      <c r="B32" s="120">
        <f t="shared" si="5"/>
        <v>42</v>
      </c>
      <c r="C32" s="121"/>
      <c r="D32" s="121">
        <f t="shared" si="6"/>
        <v>42</v>
      </c>
      <c r="E32" s="102">
        <v>42</v>
      </c>
      <c r="F32" s="103"/>
      <c r="G32" s="105"/>
      <c r="H32" s="122"/>
    </row>
    <row r="33" spans="1:8" s="86" customFormat="1" ht="19.5" customHeight="1">
      <c r="A33" s="119" t="s">
        <v>570</v>
      </c>
      <c r="B33" s="120">
        <f t="shared" si="5"/>
        <v>1.5</v>
      </c>
      <c r="C33" s="121"/>
      <c r="D33" s="121">
        <f t="shared" si="6"/>
        <v>1.5</v>
      </c>
      <c r="E33" s="102">
        <v>1.5</v>
      </c>
      <c r="F33" s="103"/>
      <c r="G33" s="105"/>
      <c r="H33" s="122"/>
    </row>
    <row r="34" spans="1:8" s="85" customFormat="1" ht="19.5" customHeight="1">
      <c r="A34" s="116" t="s">
        <v>571</v>
      </c>
      <c r="B34" s="117">
        <f aca="true" t="shared" si="7" ref="B34:G34">SUM(B35)</f>
        <v>105</v>
      </c>
      <c r="C34" s="117">
        <f t="shared" si="7"/>
        <v>0</v>
      </c>
      <c r="D34" s="117">
        <f t="shared" si="7"/>
        <v>105</v>
      </c>
      <c r="E34" s="117">
        <f t="shared" si="7"/>
        <v>105</v>
      </c>
      <c r="F34" s="117">
        <f t="shared" si="7"/>
        <v>0</v>
      </c>
      <c r="G34" s="117">
        <f t="shared" si="7"/>
        <v>0</v>
      </c>
      <c r="H34" s="118"/>
    </row>
    <row r="35" spans="1:8" s="86" customFormat="1" ht="19.5" customHeight="1">
      <c r="A35" s="119" t="s">
        <v>572</v>
      </c>
      <c r="B35" s="120">
        <f>C35+D35</f>
        <v>105</v>
      </c>
      <c r="C35" s="121"/>
      <c r="D35" s="121">
        <f>E35+F35+G35</f>
        <v>105</v>
      </c>
      <c r="E35" s="102">
        <v>105</v>
      </c>
      <c r="F35" s="103"/>
      <c r="G35" s="105"/>
      <c r="H35" s="122"/>
    </row>
    <row r="36" spans="1:8" s="85" customFormat="1" ht="19.5" customHeight="1">
      <c r="A36" s="116" t="s">
        <v>573</v>
      </c>
      <c r="B36" s="117">
        <f>SUM(C36:D36)</f>
        <v>0</v>
      </c>
      <c r="C36" s="123"/>
      <c r="D36" s="123"/>
      <c r="E36" s="124"/>
      <c r="F36" s="125"/>
      <c r="G36" s="126"/>
      <c r="H36" s="118"/>
    </row>
    <row r="37" spans="1:8" s="85" customFormat="1" ht="19.5" customHeight="1">
      <c r="A37" s="116" t="s">
        <v>574</v>
      </c>
      <c r="B37" s="117">
        <f aca="true" t="shared" si="8" ref="B37:G37">SUM(B38:B62)</f>
        <v>233.70000000000002</v>
      </c>
      <c r="C37" s="117">
        <f t="shared" si="8"/>
        <v>0</v>
      </c>
      <c r="D37" s="117">
        <f t="shared" si="8"/>
        <v>233.70000000000002</v>
      </c>
      <c r="E37" s="117">
        <f t="shared" si="8"/>
        <v>185.3</v>
      </c>
      <c r="F37" s="117">
        <f t="shared" si="8"/>
        <v>0</v>
      </c>
      <c r="G37" s="117">
        <f t="shared" si="8"/>
        <v>48.4</v>
      </c>
      <c r="H37" s="118"/>
    </row>
    <row r="38" spans="1:8" s="86" customFormat="1" ht="19.5" customHeight="1">
      <c r="A38" s="119" t="s">
        <v>575</v>
      </c>
      <c r="B38" s="120">
        <f>C38+D38</f>
        <v>5</v>
      </c>
      <c r="C38" s="120"/>
      <c r="D38" s="120">
        <f>E38+F38+G38</f>
        <v>5</v>
      </c>
      <c r="E38" s="120">
        <v>5</v>
      </c>
      <c r="F38" s="127"/>
      <c r="G38" s="127"/>
      <c r="H38" s="122"/>
    </row>
    <row r="39" spans="1:8" s="86" customFormat="1" ht="19.5" customHeight="1">
      <c r="A39" s="119" t="s">
        <v>576</v>
      </c>
      <c r="B39" s="120">
        <f aca="true" t="shared" si="9" ref="B39:B48">C39+D39</f>
        <v>2</v>
      </c>
      <c r="C39" s="120"/>
      <c r="D39" s="120">
        <f aca="true" t="shared" si="10" ref="D39:D48">E39+F39+G39</f>
        <v>2</v>
      </c>
      <c r="E39" s="120">
        <v>2</v>
      </c>
      <c r="F39" s="127"/>
      <c r="G39" s="127"/>
      <c r="H39" s="122"/>
    </row>
    <row r="40" spans="1:8" s="86" customFormat="1" ht="19.5" customHeight="1">
      <c r="A40" s="119" t="s">
        <v>577</v>
      </c>
      <c r="B40" s="120">
        <f t="shared" si="9"/>
        <v>1</v>
      </c>
      <c r="C40" s="120"/>
      <c r="D40" s="120">
        <f t="shared" si="10"/>
        <v>1</v>
      </c>
      <c r="E40" s="120">
        <v>1</v>
      </c>
      <c r="F40" s="127"/>
      <c r="G40" s="127"/>
      <c r="H40" s="122"/>
    </row>
    <row r="41" spans="1:8" s="86" customFormat="1" ht="19.5" customHeight="1">
      <c r="A41" s="119" t="s">
        <v>578</v>
      </c>
      <c r="B41" s="120">
        <f t="shared" si="9"/>
        <v>110</v>
      </c>
      <c r="C41" s="120"/>
      <c r="D41" s="120">
        <f t="shared" si="10"/>
        <v>110</v>
      </c>
      <c r="E41" s="120">
        <v>90</v>
      </c>
      <c r="F41" s="127"/>
      <c r="G41" s="127">
        <v>20</v>
      </c>
      <c r="H41" s="128">
        <v>0.042361111111111106</v>
      </c>
    </row>
    <row r="42" spans="1:8" s="86" customFormat="1" ht="19.5" customHeight="1">
      <c r="A42" s="119" t="s">
        <v>579</v>
      </c>
      <c r="B42" s="120">
        <f t="shared" si="9"/>
        <v>5</v>
      </c>
      <c r="C42" s="120"/>
      <c r="D42" s="120">
        <f t="shared" si="10"/>
        <v>5</v>
      </c>
      <c r="E42" s="120">
        <v>5</v>
      </c>
      <c r="F42" s="127"/>
      <c r="G42" s="127"/>
      <c r="H42" s="122"/>
    </row>
    <row r="43" spans="1:8" s="86" customFormat="1" ht="19.5" customHeight="1">
      <c r="A43" s="119" t="s">
        <v>580</v>
      </c>
      <c r="B43" s="120">
        <f t="shared" si="9"/>
        <v>2</v>
      </c>
      <c r="C43" s="120"/>
      <c r="D43" s="120">
        <f t="shared" si="10"/>
        <v>2</v>
      </c>
      <c r="E43" s="120">
        <v>2</v>
      </c>
      <c r="F43" s="127"/>
      <c r="G43" s="127"/>
      <c r="H43" s="122"/>
    </row>
    <row r="44" spans="1:8" s="86" customFormat="1" ht="19.5" customHeight="1">
      <c r="A44" s="119" t="s">
        <v>581</v>
      </c>
      <c r="B44" s="120">
        <f t="shared" si="9"/>
        <v>2</v>
      </c>
      <c r="C44" s="120"/>
      <c r="D44" s="120">
        <f t="shared" si="10"/>
        <v>2</v>
      </c>
      <c r="E44" s="120">
        <v>2</v>
      </c>
      <c r="F44" s="127"/>
      <c r="G44" s="127"/>
      <c r="H44" s="122"/>
    </row>
    <row r="45" spans="1:8" s="86" customFormat="1" ht="19.5" customHeight="1">
      <c r="A45" s="129" t="s">
        <v>582</v>
      </c>
      <c r="B45" s="120">
        <f t="shared" si="9"/>
        <v>5</v>
      </c>
      <c r="C45" s="120"/>
      <c r="D45" s="120">
        <f t="shared" si="10"/>
        <v>5</v>
      </c>
      <c r="E45" s="120">
        <v>5</v>
      </c>
      <c r="F45" s="127"/>
      <c r="G45" s="127"/>
      <c r="H45" s="122"/>
    </row>
    <row r="46" spans="1:8" s="86" customFormat="1" ht="19.5" customHeight="1">
      <c r="A46" s="129" t="s">
        <v>583</v>
      </c>
      <c r="B46" s="120">
        <f t="shared" si="9"/>
        <v>10</v>
      </c>
      <c r="C46" s="120"/>
      <c r="D46" s="120">
        <f t="shared" si="10"/>
        <v>10</v>
      </c>
      <c r="E46" s="120"/>
      <c r="F46" s="127"/>
      <c r="G46" s="127">
        <v>10</v>
      </c>
      <c r="H46" s="122"/>
    </row>
    <row r="47" spans="1:8" s="86" customFormat="1" ht="19.5" customHeight="1">
      <c r="A47" s="119" t="s">
        <v>584</v>
      </c>
      <c r="B47" s="120">
        <f t="shared" si="9"/>
        <v>8</v>
      </c>
      <c r="C47" s="120"/>
      <c r="D47" s="120">
        <f t="shared" si="10"/>
        <v>8</v>
      </c>
      <c r="E47" s="120"/>
      <c r="F47" s="127"/>
      <c r="G47" s="127">
        <v>8</v>
      </c>
      <c r="H47" s="122"/>
    </row>
    <row r="48" spans="1:8" s="86" customFormat="1" ht="19.5" customHeight="1">
      <c r="A48" s="119" t="s">
        <v>585</v>
      </c>
      <c r="B48" s="120">
        <f t="shared" si="9"/>
        <v>10</v>
      </c>
      <c r="C48" s="121"/>
      <c r="D48" s="121">
        <f t="shared" si="10"/>
        <v>10</v>
      </c>
      <c r="E48" s="102">
        <v>10</v>
      </c>
      <c r="F48" s="103"/>
      <c r="G48" s="105"/>
      <c r="H48" s="122"/>
    </row>
    <row r="49" spans="1:8" s="86" customFormat="1" ht="19.5" customHeight="1">
      <c r="A49" s="119" t="s">
        <v>586</v>
      </c>
      <c r="B49" s="120">
        <f aca="true" t="shared" si="11" ref="B49:B62">C49+D49</f>
        <v>5</v>
      </c>
      <c r="C49" s="121"/>
      <c r="D49" s="121">
        <f aca="true" t="shared" si="12" ref="D49:D62">E49+F49+G49</f>
        <v>5</v>
      </c>
      <c r="E49" s="102">
        <v>5</v>
      </c>
      <c r="F49" s="103"/>
      <c r="G49" s="105"/>
      <c r="H49" s="122"/>
    </row>
    <row r="50" spans="1:8" s="86" customFormat="1" ht="19.5" customHeight="1">
      <c r="A50" s="119" t="s">
        <v>587</v>
      </c>
      <c r="B50" s="120">
        <f t="shared" si="11"/>
        <v>10</v>
      </c>
      <c r="C50" s="121"/>
      <c r="D50" s="121">
        <f t="shared" si="12"/>
        <v>10</v>
      </c>
      <c r="E50" s="102">
        <v>10</v>
      </c>
      <c r="F50" s="103"/>
      <c r="G50" s="105"/>
      <c r="H50" s="122"/>
    </row>
    <row r="51" spans="1:8" s="86" customFormat="1" ht="19.5" customHeight="1">
      <c r="A51" s="119" t="s">
        <v>588</v>
      </c>
      <c r="B51" s="120">
        <f t="shared" si="11"/>
        <v>40</v>
      </c>
      <c r="C51" s="121"/>
      <c r="D51" s="121">
        <f t="shared" si="12"/>
        <v>40</v>
      </c>
      <c r="E51" s="102">
        <v>40</v>
      </c>
      <c r="F51" s="103"/>
      <c r="G51" s="105"/>
      <c r="H51" s="122"/>
    </row>
    <row r="52" spans="1:8" s="86" customFormat="1" ht="19.5" customHeight="1">
      <c r="A52" s="119" t="s">
        <v>589</v>
      </c>
      <c r="B52" s="120">
        <f t="shared" si="11"/>
        <v>1</v>
      </c>
      <c r="C52" s="121"/>
      <c r="D52" s="121">
        <f t="shared" si="12"/>
        <v>1</v>
      </c>
      <c r="E52" s="102">
        <v>1</v>
      </c>
      <c r="F52" s="103"/>
      <c r="G52" s="105"/>
      <c r="H52" s="122"/>
    </row>
    <row r="53" spans="1:8" s="86" customFormat="1" ht="19.5" customHeight="1">
      <c r="A53" s="119" t="s">
        <v>590</v>
      </c>
      <c r="B53" s="120">
        <f t="shared" si="11"/>
        <v>3.4</v>
      </c>
      <c r="C53" s="121"/>
      <c r="D53" s="121">
        <f t="shared" si="12"/>
        <v>3.4</v>
      </c>
      <c r="E53" s="102"/>
      <c r="F53" s="103"/>
      <c r="G53" s="105">
        <v>3.4</v>
      </c>
      <c r="H53" s="122"/>
    </row>
    <row r="54" spans="1:8" s="86" customFormat="1" ht="19.5" customHeight="1">
      <c r="A54" s="119" t="s">
        <v>591</v>
      </c>
      <c r="B54" s="120">
        <f t="shared" si="11"/>
        <v>4</v>
      </c>
      <c r="C54" s="121"/>
      <c r="D54" s="121">
        <f t="shared" si="12"/>
        <v>4</v>
      </c>
      <c r="E54" s="102">
        <v>0</v>
      </c>
      <c r="F54" s="103"/>
      <c r="G54" s="105">
        <v>4</v>
      </c>
      <c r="H54" s="122"/>
    </row>
    <row r="55" spans="1:8" s="86" customFormat="1" ht="19.5" customHeight="1">
      <c r="A55" s="119" t="s">
        <v>592</v>
      </c>
      <c r="B55" s="120">
        <f t="shared" si="11"/>
        <v>2</v>
      </c>
      <c r="C55" s="121"/>
      <c r="D55" s="121">
        <f t="shared" si="12"/>
        <v>2</v>
      </c>
      <c r="E55" s="102">
        <v>2</v>
      </c>
      <c r="F55" s="103"/>
      <c r="G55" s="105"/>
      <c r="H55" s="122"/>
    </row>
    <row r="56" spans="1:8" s="86" customFormat="1" ht="19.5" customHeight="1">
      <c r="A56" s="119" t="s">
        <v>593</v>
      </c>
      <c r="B56" s="120">
        <f t="shared" si="11"/>
        <v>1</v>
      </c>
      <c r="C56" s="121"/>
      <c r="D56" s="121">
        <f t="shared" si="12"/>
        <v>1</v>
      </c>
      <c r="E56" s="102">
        <v>1</v>
      </c>
      <c r="F56" s="103"/>
      <c r="G56" s="105"/>
      <c r="H56" s="122"/>
    </row>
    <row r="57" spans="1:8" s="86" customFormat="1" ht="19.5" customHeight="1">
      <c r="A57" s="119" t="s">
        <v>594</v>
      </c>
      <c r="B57" s="120">
        <f t="shared" si="11"/>
        <v>3</v>
      </c>
      <c r="C57" s="121"/>
      <c r="D57" s="121">
        <f t="shared" si="12"/>
        <v>3</v>
      </c>
      <c r="E57" s="102"/>
      <c r="F57" s="103"/>
      <c r="G57" s="105">
        <v>3</v>
      </c>
      <c r="H57" s="122"/>
    </row>
    <row r="58" spans="1:8" s="86" customFormat="1" ht="19.5" customHeight="1">
      <c r="A58" s="119" t="s">
        <v>595</v>
      </c>
      <c r="B58" s="120">
        <f t="shared" si="11"/>
        <v>1.5</v>
      </c>
      <c r="C58" s="121"/>
      <c r="D58" s="121">
        <f t="shared" si="12"/>
        <v>1.5</v>
      </c>
      <c r="E58" s="102">
        <v>1.5</v>
      </c>
      <c r="F58" s="103"/>
      <c r="G58" s="105"/>
      <c r="H58" s="122"/>
    </row>
    <row r="59" spans="1:8" s="86" customFormat="1" ht="19.5" customHeight="1">
      <c r="A59" s="119" t="s">
        <v>596</v>
      </c>
      <c r="B59" s="120">
        <f t="shared" si="11"/>
        <v>0.5</v>
      </c>
      <c r="C59" s="121"/>
      <c r="D59" s="121">
        <f t="shared" si="12"/>
        <v>0.5</v>
      </c>
      <c r="E59" s="102">
        <v>0.5</v>
      </c>
      <c r="F59" s="103"/>
      <c r="G59" s="105"/>
      <c r="H59" s="122"/>
    </row>
    <row r="60" spans="1:8" s="86" customFormat="1" ht="19.5" customHeight="1">
      <c r="A60" s="119" t="s">
        <v>597</v>
      </c>
      <c r="B60" s="120">
        <f t="shared" si="11"/>
        <v>1.5</v>
      </c>
      <c r="C60" s="121"/>
      <c r="D60" s="121">
        <f t="shared" si="12"/>
        <v>1.5</v>
      </c>
      <c r="E60" s="102">
        <v>1.5</v>
      </c>
      <c r="F60" s="103"/>
      <c r="G60" s="105"/>
      <c r="H60" s="122"/>
    </row>
    <row r="61" spans="1:8" s="86" customFormat="1" ht="19.5" customHeight="1">
      <c r="A61" s="119" t="s">
        <v>598</v>
      </c>
      <c r="B61" s="120">
        <f t="shared" si="11"/>
        <v>0.5</v>
      </c>
      <c r="C61" s="121"/>
      <c r="D61" s="121">
        <f t="shared" si="12"/>
        <v>0.5</v>
      </c>
      <c r="E61" s="102">
        <v>0.5</v>
      </c>
      <c r="F61" s="103"/>
      <c r="G61" s="105"/>
      <c r="H61" s="122"/>
    </row>
    <row r="62" spans="1:8" s="86" customFormat="1" ht="19.5" customHeight="1">
      <c r="A62" s="119" t="s">
        <v>599</v>
      </c>
      <c r="B62" s="120">
        <f t="shared" si="11"/>
        <v>0.3</v>
      </c>
      <c r="C62" s="121"/>
      <c r="D62" s="121">
        <f t="shared" si="12"/>
        <v>0.3</v>
      </c>
      <c r="E62" s="102">
        <v>0.3</v>
      </c>
      <c r="F62" s="103"/>
      <c r="G62" s="105"/>
      <c r="H62" s="122"/>
    </row>
    <row r="63" spans="1:8" s="85" customFormat="1" ht="19.5" customHeight="1">
      <c r="A63" s="116" t="s">
        <v>600</v>
      </c>
      <c r="B63" s="117">
        <f aca="true" t="shared" si="13" ref="B63:G63">B64+B71+B80</f>
        <v>48</v>
      </c>
      <c r="C63" s="117">
        <f t="shared" si="13"/>
        <v>0</v>
      </c>
      <c r="D63" s="117">
        <f t="shared" si="13"/>
        <v>48</v>
      </c>
      <c r="E63" s="117">
        <f t="shared" si="13"/>
        <v>48</v>
      </c>
      <c r="F63" s="117">
        <f t="shared" si="13"/>
        <v>0</v>
      </c>
      <c r="G63" s="117">
        <f t="shared" si="13"/>
        <v>0</v>
      </c>
      <c r="H63" s="118"/>
    </row>
    <row r="64" spans="1:8" s="86" customFormat="1" ht="19.5" customHeight="1">
      <c r="A64" s="119" t="s">
        <v>601</v>
      </c>
      <c r="B64" s="120">
        <f aca="true" t="shared" si="14" ref="B64:G64">SUM(B65:B70)</f>
        <v>7</v>
      </c>
      <c r="C64" s="120">
        <f t="shared" si="14"/>
        <v>0</v>
      </c>
      <c r="D64" s="120">
        <f t="shared" si="14"/>
        <v>7</v>
      </c>
      <c r="E64" s="120">
        <f t="shared" si="14"/>
        <v>7</v>
      </c>
      <c r="F64" s="120">
        <f t="shared" si="14"/>
        <v>0</v>
      </c>
      <c r="G64" s="120">
        <f t="shared" si="14"/>
        <v>0</v>
      </c>
      <c r="H64" s="122"/>
    </row>
    <row r="65" spans="1:8" s="86" customFormat="1" ht="19.5" customHeight="1">
      <c r="A65" s="119" t="s">
        <v>602</v>
      </c>
      <c r="B65" s="120">
        <f aca="true" t="shared" si="15" ref="B65:B70">C65+D65</f>
        <v>1</v>
      </c>
      <c r="C65" s="121"/>
      <c r="D65" s="121">
        <f aca="true" t="shared" si="16" ref="D65:D70">E65+F65+G65</f>
        <v>1</v>
      </c>
      <c r="E65" s="102">
        <v>1</v>
      </c>
      <c r="F65" s="103"/>
      <c r="G65" s="105"/>
      <c r="H65" s="122"/>
    </row>
    <row r="66" spans="1:8" s="86" customFormat="1" ht="19.5" customHeight="1">
      <c r="A66" s="119" t="s">
        <v>603</v>
      </c>
      <c r="B66" s="120">
        <f t="shared" si="15"/>
        <v>1.5</v>
      </c>
      <c r="C66" s="121"/>
      <c r="D66" s="121">
        <f t="shared" si="16"/>
        <v>1.5</v>
      </c>
      <c r="E66" s="102">
        <v>1.5</v>
      </c>
      <c r="F66" s="103"/>
      <c r="G66" s="105"/>
      <c r="H66" s="122"/>
    </row>
    <row r="67" spans="1:8" s="86" customFormat="1" ht="19.5" customHeight="1">
      <c r="A67" s="119" t="s">
        <v>604</v>
      </c>
      <c r="B67" s="120">
        <f t="shared" si="15"/>
        <v>1</v>
      </c>
      <c r="C67" s="121"/>
      <c r="D67" s="121">
        <f t="shared" si="16"/>
        <v>1</v>
      </c>
      <c r="E67" s="102">
        <v>1</v>
      </c>
      <c r="F67" s="103"/>
      <c r="G67" s="105"/>
      <c r="H67" s="122"/>
    </row>
    <row r="68" spans="1:8" s="86" customFormat="1" ht="19.5" customHeight="1">
      <c r="A68" s="119" t="s">
        <v>605</v>
      </c>
      <c r="B68" s="120">
        <f t="shared" si="15"/>
        <v>1</v>
      </c>
      <c r="C68" s="121"/>
      <c r="D68" s="121">
        <f t="shared" si="16"/>
        <v>1</v>
      </c>
      <c r="E68" s="102">
        <v>1</v>
      </c>
      <c r="F68" s="103"/>
      <c r="G68" s="105"/>
      <c r="H68" s="122"/>
    </row>
    <row r="69" spans="1:8" s="86" customFormat="1" ht="19.5" customHeight="1">
      <c r="A69" s="119" t="s">
        <v>606</v>
      </c>
      <c r="B69" s="120">
        <f t="shared" si="15"/>
        <v>1.5</v>
      </c>
      <c r="C69" s="121"/>
      <c r="D69" s="121">
        <f t="shared" si="16"/>
        <v>1.5</v>
      </c>
      <c r="E69" s="102">
        <v>1.5</v>
      </c>
      <c r="F69" s="103"/>
      <c r="G69" s="105"/>
      <c r="H69" s="122"/>
    </row>
    <row r="70" spans="1:8" s="86" customFormat="1" ht="19.5" customHeight="1">
      <c r="A70" s="119" t="s">
        <v>62</v>
      </c>
      <c r="B70" s="120">
        <f t="shared" si="15"/>
        <v>1</v>
      </c>
      <c r="C70" s="121"/>
      <c r="D70" s="121">
        <f t="shared" si="16"/>
        <v>1</v>
      </c>
      <c r="E70" s="102">
        <v>1</v>
      </c>
      <c r="F70" s="103"/>
      <c r="G70" s="105"/>
      <c r="H70" s="122"/>
    </row>
    <row r="71" spans="1:8" s="86" customFormat="1" ht="19.5" customHeight="1">
      <c r="A71" s="119" t="s">
        <v>607</v>
      </c>
      <c r="B71" s="120">
        <f aca="true" t="shared" si="17" ref="B71:G71">SUM(B72:B79)</f>
        <v>11</v>
      </c>
      <c r="C71" s="120">
        <f t="shared" si="17"/>
        <v>0</v>
      </c>
      <c r="D71" s="120">
        <f t="shared" si="17"/>
        <v>11</v>
      </c>
      <c r="E71" s="120">
        <f t="shared" si="17"/>
        <v>11</v>
      </c>
      <c r="F71" s="120">
        <f t="shared" si="17"/>
        <v>0</v>
      </c>
      <c r="G71" s="120">
        <f t="shared" si="17"/>
        <v>0</v>
      </c>
      <c r="H71" s="122"/>
    </row>
    <row r="72" spans="1:8" s="86" customFormat="1" ht="19.5" customHeight="1">
      <c r="A72" s="119" t="s">
        <v>608</v>
      </c>
      <c r="B72" s="120">
        <f>C72+D72</f>
        <v>2.5</v>
      </c>
      <c r="C72" s="121"/>
      <c r="D72" s="121">
        <f>E72+F72+G72</f>
        <v>2.5</v>
      </c>
      <c r="E72" s="112">
        <v>2.5</v>
      </c>
      <c r="F72" s="130"/>
      <c r="G72" s="131"/>
      <c r="H72" s="122"/>
    </row>
    <row r="73" spans="1:8" s="86" customFormat="1" ht="19.5" customHeight="1">
      <c r="A73" s="119" t="s">
        <v>609</v>
      </c>
      <c r="B73" s="120">
        <f aca="true" t="shared" si="18" ref="B73:B79">C73+D73</f>
        <v>1.5</v>
      </c>
      <c r="C73" s="121"/>
      <c r="D73" s="121">
        <f aca="true" t="shared" si="19" ref="D73:D79">E73+F73+G73</f>
        <v>1.5</v>
      </c>
      <c r="E73" s="112">
        <v>1.5</v>
      </c>
      <c r="F73" s="130"/>
      <c r="G73" s="131"/>
      <c r="H73" s="122"/>
    </row>
    <row r="74" spans="1:8" s="86" customFormat="1" ht="19.5" customHeight="1">
      <c r="A74" s="119" t="s">
        <v>610</v>
      </c>
      <c r="B74" s="120">
        <f t="shared" si="18"/>
        <v>1</v>
      </c>
      <c r="C74" s="121"/>
      <c r="D74" s="121">
        <f t="shared" si="19"/>
        <v>1</v>
      </c>
      <c r="E74" s="112">
        <v>1</v>
      </c>
      <c r="F74" s="130"/>
      <c r="G74" s="131"/>
      <c r="H74" s="122"/>
    </row>
    <row r="75" spans="1:8" s="86" customFormat="1" ht="19.5" customHeight="1">
      <c r="A75" s="119" t="s">
        <v>611</v>
      </c>
      <c r="B75" s="120">
        <f t="shared" si="18"/>
        <v>0.5</v>
      </c>
      <c r="C75" s="121"/>
      <c r="D75" s="121">
        <f t="shared" si="19"/>
        <v>0.5</v>
      </c>
      <c r="E75" s="112">
        <v>0.5</v>
      </c>
      <c r="F75" s="130"/>
      <c r="G75" s="131"/>
      <c r="H75" s="122"/>
    </row>
    <row r="76" spans="1:8" s="86" customFormat="1" ht="19.5" customHeight="1">
      <c r="A76" s="119" t="s">
        <v>612</v>
      </c>
      <c r="B76" s="120">
        <f t="shared" si="18"/>
        <v>2</v>
      </c>
      <c r="C76" s="121"/>
      <c r="D76" s="121">
        <f t="shared" si="19"/>
        <v>2</v>
      </c>
      <c r="E76" s="112">
        <v>2</v>
      </c>
      <c r="F76" s="130"/>
      <c r="G76" s="131"/>
      <c r="H76" s="122" t="s">
        <v>613</v>
      </c>
    </row>
    <row r="77" spans="1:8" s="86" customFormat="1" ht="19.5" customHeight="1">
      <c r="A77" s="119" t="s">
        <v>614</v>
      </c>
      <c r="B77" s="120">
        <f t="shared" si="18"/>
        <v>1</v>
      </c>
      <c r="C77" s="121"/>
      <c r="D77" s="121">
        <f t="shared" si="19"/>
        <v>1</v>
      </c>
      <c r="E77" s="112">
        <v>1</v>
      </c>
      <c r="F77" s="130"/>
      <c r="G77" s="131"/>
      <c r="H77" s="122" t="s">
        <v>613</v>
      </c>
    </row>
    <row r="78" spans="1:8" s="86" customFormat="1" ht="19.5" customHeight="1">
      <c r="A78" s="119" t="s">
        <v>615</v>
      </c>
      <c r="B78" s="120">
        <f t="shared" si="18"/>
        <v>1.5</v>
      </c>
      <c r="C78" s="121"/>
      <c r="D78" s="121">
        <f t="shared" si="19"/>
        <v>1.5</v>
      </c>
      <c r="E78" s="112">
        <v>1.5</v>
      </c>
      <c r="F78" s="130"/>
      <c r="G78" s="131"/>
      <c r="H78" s="122"/>
    </row>
    <row r="79" spans="1:8" s="86" customFormat="1" ht="19.5" customHeight="1">
      <c r="A79" s="119" t="s">
        <v>62</v>
      </c>
      <c r="B79" s="120">
        <f t="shared" si="18"/>
        <v>1</v>
      </c>
      <c r="C79" s="121"/>
      <c r="D79" s="121">
        <f t="shared" si="19"/>
        <v>1</v>
      </c>
      <c r="E79" s="112">
        <v>1</v>
      </c>
      <c r="F79" s="130"/>
      <c r="G79" s="131"/>
      <c r="H79" s="122"/>
    </row>
    <row r="80" spans="1:8" s="86" customFormat="1" ht="19.5" customHeight="1">
      <c r="A80" s="119" t="s">
        <v>616</v>
      </c>
      <c r="B80" s="120">
        <f aca="true" t="shared" si="20" ref="B80:G80">SUM(B81:B82)</f>
        <v>30</v>
      </c>
      <c r="C80" s="120">
        <f t="shared" si="20"/>
        <v>0</v>
      </c>
      <c r="D80" s="120">
        <f t="shared" si="20"/>
        <v>30</v>
      </c>
      <c r="E80" s="120">
        <f t="shared" si="20"/>
        <v>30</v>
      </c>
      <c r="F80" s="120">
        <f t="shared" si="20"/>
        <v>0</v>
      </c>
      <c r="G80" s="120">
        <f t="shared" si="20"/>
        <v>0</v>
      </c>
      <c r="H80" s="122"/>
    </row>
    <row r="81" spans="1:8" s="86" customFormat="1" ht="19.5" customHeight="1">
      <c r="A81" s="119" t="s">
        <v>617</v>
      </c>
      <c r="B81" s="120">
        <f>C81+D81</f>
        <v>26</v>
      </c>
      <c r="C81" s="121"/>
      <c r="D81" s="121">
        <f>E81+F81+G81</f>
        <v>26</v>
      </c>
      <c r="E81" s="112">
        <v>26</v>
      </c>
      <c r="F81" s="130"/>
      <c r="G81" s="131"/>
      <c r="H81" s="122"/>
    </row>
    <row r="82" spans="1:8" s="86" customFormat="1" ht="19.5" customHeight="1">
      <c r="A82" s="119" t="s">
        <v>618</v>
      </c>
      <c r="B82" s="120">
        <f>C82+D82</f>
        <v>4</v>
      </c>
      <c r="C82" s="121"/>
      <c r="D82" s="121">
        <f>E82+F82+G82</f>
        <v>4</v>
      </c>
      <c r="E82" s="112">
        <v>4</v>
      </c>
      <c r="F82" s="130"/>
      <c r="G82" s="131"/>
      <c r="H82" s="122"/>
    </row>
    <row r="83" spans="1:8" s="85" customFormat="1" ht="19.5" customHeight="1">
      <c r="A83" s="116" t="s">
        <v>619</v>
      </c>
      <c r="B83" s="123">
        <f aca="true" t="shared" si="21" ref="B83:H83">SUM(B84:B99)</f>
        <v>661</v>
      </c>
      <c r="C83" s="123">
        <f t="shared" si="21"/>
        <v>0</v>
      </c>
      <c r="D83" s="123">
        <f t="shared" si="21"/>
        <v>661</v>
      </c>
      <c r="E83" s="123">
        <f t="shared" si="21"/>
        <v>459</v>
      </c>
      <c r="F83" s="123">
        <f t="shared" si="21"/>
        <v>0</v>
      </c>
      <c r="G83" s="123">
        <f t="shared" si="21"/>
        <v>202</v>
      </c>
      <c r="H83" s="123">
        <f t="shared" si="21"/>
        <v>0</v>
      </c>
    </row>
    <row r="84" spans="1:8" s="86" customFormat="1" ht="19.5" customHeight="1">
      <c r="A84" s="119" t="s">
        <v>620</v>
      </c>
      <c r="B84" s="121">
        <f>SUM(C84:D84)</f>
        <v>198</v>
      </c>
      <c r="C84" s="121"/>
      <c r="D84" s="121">
        <f>SUM(E84:G84)</f>
        <v>198</v>
      </c>
      <c r="E84" s="112">
        <v>66</v>
      </c>
      <c r="F84" s="130"/>
      <c r="G84" s="131">
        <v>132</v>
      </c>
      <c r="H84" s="122"/>
    </row>
    <row r="85" spans="1:8" s="86" customFormat="1" ht="19.5" customHeight="1">
      <c r="A85" s="119" t="s">
        <v>621</v>
      </c>
      <c r="B85" s="121">
        <f aca="true" t="shared" si="22" ref="B85:B99">SUM(C85:D85)</f>
        <v>16</v>
      </c>
      <c r="C85" s="121"/>
      <c r="D85" s="121">
        <f aca="true" t="shared" si="23" ref="D85:D99">SUM(E85:G85)</f>
        <v>16</v>
      </c>
      <c r="E85" s="112">
        <v>8</v>
      </c>
      <c r="F85" s="130"/>
      <c r="G85" s="131">
        <v>8</v>
      </c>
      <c r="H85" s="122"/>
    </row>
    <row r="86" spans="1:8" s="86" customFormat="1" ht="19.5" customHeight="1">
      <c r="A86" s="119" t="s">
        <v>622</v>
      </c>
      <c r="B86" s="121">
        <f t="shared" si="22"/>
        <v>75</v>
      </c>
      <c r="C86" s="121"/>
      <c r="D86" s="121">
        <f t="shared" si="23"/>
        <v>75</v>
      </c>
      <c r="E86" s="112">
        <v>53</v>
      </c>
      <c r="F86" s="130"/>
      <c r="G86" s="131">
        <v>22</v>
      </c>
      <c r="H86" s="122" t="s">
        <v>623</v>
      </c>
    </row>
    <row r="87" spans="1:8" s="86" customFormat="1" ht="19.5" customHeight="1">
      <c r="A87" s="119" t="s">
        <v>624</v>
      </c>
      <c r="B87" s="121">
        <f t="shared" si="22"/>
        <v>108</v>
      </c>
      <c r="C87" s="121"/>
      <c r="D87" s="121">
        <f t="shared" si="23"/>
        <v>108</v>
      </c>
      <c r="E87" s="112">
        <v>108</v>
      </c>
      <c r="F87" s="130"/>
      <c r="G87" s="131"/>
      <c r="H87" s="122"/>
    </row>
    <row r="88" spans="1:8" s="86" customFormat="1" ht="19.5" customHeight="1">
      <c r="A88" s="119" t="s">
        <v>625</v>
      </c>
      <c r="B88" s="121">
        <f t="shared" si="22"/>
        <v>180</v>
      </c>
      <c r="C88" s="121"/>
      <c r="D88" s="121">
        <f t="shared" si="23"/>
        <v>180</v>
      </c>
      <c r="E88" s="112">
        <v>140</v>
      </c>
      <c r="F88" s="130"/>
      <c r="G88" s="131">
        <v>40</v>
      </c>
      <c r="H88" s="122"/>
    </row>
    <row r="89" spans="1:8" s="86" customFormat="1" ht="19.5" customHeight="1">
      <c r="A89" s="119" t="s">
        <v>626</v>
      </c>
      <c r="B89" s="121">
        <f t="shared" si="22"/>
        <v>20</v>
      </c>
      <c r="C89" s="121"/>
      <c r="D89" s="121">
        <f t="shared" si="23"/>
        <v>20</v>
      </c>
      <c r="E89" s="112">
        <v>20</v>
      </c>
      <c r="F89" s="130"/>
      <c r="G89" s="131"/>
      <c r="H89" s="122"/>
    </row>
    <row r="90" spans="1:8" s="86" customFormat="1" ht="19.5" customHeight="1">
      <c r="A90" s="119" t="s">
        <v>627</v>
      </c>
      <c r="B90" s="121">
        <f t="shared" si="22"/>
        <v>5</v>
      </c>
      <c r="C90" s="121"/>
      <c r="D90" s="121">
        <f t="shared" si="23"/>
        <v>5</v>
      </c>
      <c r="E90" s="112">
        <v>5</v>
      </c>
      <c r="F90" s="130"/>
      <c r="G90" s="131"/>
      <c r="H90" s="122"/>
    </row>
    <row r="91" spans="1:8" s="86" customFormat="1" ht="19.5" customHeight="1">
      <c r="A91" s="119" t="s">
        <v>628</v>
      </c>
      <c r="B91" s="121">
        <f t="shared" si="22"/>
        <v>8</v>
      </c>
      <c r="C91" s="121"/>
      <c r="D91" s="121">
        <f t="shared" si="23"/>
        <v>8</v>
      </c>
      <c r="E91" s="112">
        <v>8</v>
      </c>
      <c r="F91" s="130"/>
      <c r="G91" s="131"/>
      <c r="H91" s="122"/>
    </row>
    <row r="92" spans="1:8" s="86" customFormat="1" ht="19.5" customHeight="1">
      <c r="A92" s="119" t="s">
        <v>629</v>
      </c>
      <c r="B92" s="121">
        <f t="shared" si="22"/>
        <v>5</v>
      </c>
      <c r="C92" s="121"/>
      <c r="D92" s="121">
        <f t="shared" si="23"/>
        <v>5</v>
      </c>
      <c r="E92" s="112">
        <v>5</v>
      </c>
      <c r="F92" s="130"/>
      <c r="G92" s="131"/>
      <c r="H92" s="122"/>
    </row>
    <row r="93" spans="1:8" s="86" customFormat="1" ht="19.5" customHeight="1">
      <c r="A93" s="119" t="s">
        <v>630</v>
      </c>
      <c r="B93" s="121">
        <f t="shared" si="22"/>
        <v>2</v>
      </c>
      <c r="C93" s="121"/>
      <c r="D93" s="121">
        <f t="shared" si="23"/>
        <v>2</v>
      </c>
      <c r="E93" s="112">
        <v>2</v>
      </c>
      <c r="F93" s="130"/>
      <c r="G93" s="131"/>
      <c r="H93" s="122"/>
    </row>
    <row r="94" spans="1:8" s="86" customFormat="1" ht="19.5" customHeight="1">
      <c r="A94" s="119" t="s">
        <v>631</v>
      </c>
      <c r="B94" s="121">
        <f t="shared" si="22"/>
        <v>3</v>
      </c>
      <c r="C94" s="121"/>
      <c r="D94" s="121">
        <f t="shared" si="23"/>
        <v>3</v>
      </c>
      <c r="E94" s="112">
        <v>3</v>
      </c>
      <c r="F94" s="130"/>
      <c r="G94" s="131"/>
      <c r="H94" s="122"/>
    </row>
    <row r="95" spans="1:8" s="86" customFormat="1" ht="19.5" customHeight="1">
      <c r="A95" s="119" t="s">
        <v>632</v>
      </c>
      <c r="B95" s="121">
        <f t="shared" si="22"/>
        <v>5</v>
      </c>
      <c r="C95" s="121"/>
      <c r="D95" s="121">
        <f t="shared" si="23"/>
        <v>5</v>
      </c>
      <c r="E95" s="112">
        <v>5</v>
      </c>
      <c r="F95" s="130"/>
      <c r="G95" s="131"/>
      <c r="H95" s="122"/>
    </row>
    <row r="96" spans="1:8" s="86" customFormat="1" ht="19.5" customHeight="1">
      <c r="A96" s="119" t="s">
        <v>633</v>
      </c>
      <c r="B96" s="121">
        <f t="shared" si="22"/>
        <v>1</v>
      </c>
      <c r="C96" s="121"/>
      <c r="D96" s="121">
        <f t="shared" si="23"/>
        <v>1</v>
      </c>
      <c r="E96" s="112">
        <v>1</v>
      </c>
      <c r="F96" s="130"/>
      <c r="G96" s="131"/>
      <c r="H96" s="122"/>
    </row>
    <row r="97" spans="1:8" s="86" customFormat="1" ht="19.5" customHeight="1">
      <c r="A97" s="119" t="s">
        <v>634</v>
      </c>
      <c r="B97" s="121">
        <f t="shared" si="22"/>
        <v>20</v>
      </c>
      <c r="C97" s="121"/>
      <c r="D97" s="121">
        <f t="shared" si="23"/>
        <v>20</v>
      </c>
      <c r="E97" s="112">
        <v>20</v>
      </c>
      <c r="F97" s="130"/>
      <c r="G97" s="131"/>
      <c r="H97" s="122"/>
    </row>
    <row r="98" spans="1:8" s="86" customFormat="1" ht="19.5" customHeight="1">
      <c r="A98" s="119" t="s">
        <v>635</v>
      </c>
      <c r="B98" s="121">
        <f t="shared" si="22"/>
        <v>10</v>
      </c>
      <c r="C98" s="121"/>
      <c r="D98" s="121">
        <f t="shared" si="23"/>
        <v>10</v>
      </c>
      <c r="E98" s="112">
        <v>10</v>
      </c>
      <c r="F98" s="130"/>
      <c r="G98" s="131"/>
      <c r="H98" s="122"/>
    </row>
    <row r="99" spans="1:8" s="86" customFormat="1" ht="19.5" customHeight="1">
      <c r="A99" s="119" t="s">
        <v>636</v>
      </c>
      <c r="B99" s="121">
        <f t="shared" si="22"/>
        <v>5</v>
      </c>
      <c r="C99" s="121"/>
      <c r="D99" s="121">
        <f t="shared" si="23"/>
        <v>5</v>
      </c>
      <c r="E99" s="112">
        <v>5</v>
      </c>
      <c r="F99" s="130"/>
      <c r="G99" s="131"/>
      <c r="H99" s="122"/>
    </row>
    <row r="100" spans="1:8" s="84" customFormat="1" ht="19.5" customHeight="1">
      <c r="A100" s="113" t="s">
        <v>14</v>
      </c>
      <c r="B100" s="114">
        <f aca="true" t="shared" si="24" ref="B100:G100">SUM(B101:B102)</f>
        <v>0</v>
      </c>
      <c r="C100" s="114">
        <f t="shared" si="24"/>
        <v>0</v>
      </c>
      <c r="D100" s="114">
        <f t="shared" si="24"/>
        <v>0</v>
      </c>
      <c r="E100" s="114">
        <f t="shared" si="24"/>
        <v>0</v>
      </c>
      <c r="F100" s="114">
        <f t="shared" si="24"/>
        <v>0</v>
      </c>
      <c r="G100" s="114">
        <f t="shared" si="24"/>
        <v>0</v>
      </c>
      <c r="H100" s="132"/>
    </row>
    <row r="101" spans="1:8" s="86" customFormat="1" ht="19.5" customHeight="1">
      <c r="A101" s="119" t="s">
        <v>637</v>
      </c>
      <c r="B101" s="120">
        <f>SUM(C101:D101)</f>
        <v>0</v>
      </c>
      <c r="C101" s="121"/>
      <c r="D101" s="121"/>
      <c r="E101" s="112"/>
      <c r="F101" s="130"/>
      <c r="G101" s="131"/>
      <c r="H101" s="122"/>
    </row>
    <row r="102" spans="1:8" s="86" customFormat="1" ht="19.5" customHeight="1">
      <c r="A102" s="119" t="s">
        <v>638</v>
      </c>
      <c r="B102" s="120">
        <f>SUM(C102:D102)</f>
        <v>0</v>
      </c>
      <c r="C102" s="121"/>
      <c r="D102" s="121"/>
      <c r="E102" s="102"/>
      <c r="F102" s="102">
        <f>F103+F104</f>
        <v>0</v>
      </c>
      <c r="G102" s="110"/>
      <c r="H102" s="122"/>
    </row>
    <row r="103" spans="1:8" s="84" customFormat="1" ht="19.5" customHeight="1">
      <c r="A103" s="113" t="s">
        <v>16</v>
      </c>
      <c r="B103" s="114">
        <f aca="true" t="shared" si="25" ref="B103:G103">B104+B121</f>
        <v>6141.880000000001</v>
      </c>
      <c r="C103" s="114">
        <f t="shared" si="25"/>
        <v>4242.37</v>
      </c>
      <c r="D103" s="114">
        <f t="shared" si="25"/>
        <v>1899.51</v>
      </c>
      <c r="E103" s="114">
        <f t="shared" si="25"/>
        <v>1124.67</v>
      </c>
      <c r="F103" s="114">
        <f t="shared" si="25"/>
        <v>0</v>
      </c>
      <c r="G103" s="114">
        <f t="shared" si="25"/>
        <v>774.84</v>
      </c>
      <c r="H103" s="132"/>
    </row>
    <row r="104" spans="1:8" s="85" customFormat="1" ht="19.5" customHeight="1">
      <c r="A104" s="116" t="s">
        <v>639</v>
      </c>
      <c r="B104" s="117">
        <f aca="true" t="shared" si="26" ref="B104:G104">B105+B110+B115</f>
        <v>6013.800000000001</v>
      </c>
      <c r="C104" s="117">
        <f t="shared" si="26"/>
        <v>4242.37</v>
      </c>
      <c r="D104" s="117">
        <f t="shared" si="26"/>
        <v>1771.43</v>
      </c>
      <c r="E104" s="117">
        <f t="shared" si="26"/>
        <v>996.59</v>
      </c>
      <c r="F104" s="117">
        <f t="shared" si="26"/>
        <v>0</v>
      </c>
      <c r="G104" s="117">
        <f t="shared" si="26"/>
        <v>774.84</v>
      </c>
      <c r="H104" s="118"/>
    </row>
    <row r="105" spans="1:8" s="86" customFormat="1" ht="19.5" customHeight="1">
      <c r="A105" s="119" t="s">
        <v>640</v>
      </c>
      <c r="B105" s="120">
        <f aca="true" t="shared" si="27" ref="B105:G105">SUM(B106:B109)</f>
        <v>1177.5</v>
      </c>
      <c r="C105" s="120">
        <f t="shared" si="27"/>
        <v>352.66</v>
      </c>
      <c r="D105" s="120">
        <f t="shared" si="27"/>
        <v>824.84</v>
      </c>
      <c r="E105" s="120">
        <f t="shared" si="27"/>
        <v>517.34</v>
      </c>
      <c r="F105" s="120">
        <f t="shared" si="27"/>
        <v>0</v>
      </c>
      <c r="G105" s="120">
        <f t="shared" si="27"/>
        <v>307.5</v>
      </c>
      <c r="H105" s="122"/>
    </row>
    <row r="106" spans="1:8" s="86" customFormat="1" ht="19.5" customHeight="1">
      <c r="A106" s="119" t="s">
        <v>641</v>
      </c>
      <c r="B106" s="120">
        <f>C106+D106</f>
        <v>595</v>
      </c>
      <c r="C106" s="121">
        <v>352.66</v>
      </c>
      <c r="D106" s="121">
        <f aca="true" t="shared" si="28" ref="D106:D114">E106+F106+G106</f>
        <v>242.34</v>
      </c>
      <c r="E106" s="102">
        <v>192.34</v>
      </c>
      <c r="F106" s="102"/>
      <c r="G106" s="133">
        <v>50</v>
      </c>
      <c r="H106" s="122" t="s">
        <v>642</v>
      </c>
    </row>
    <row r="107" spans="1:8" s="86" customFormat="1" ht="19.5" customHeight="1">
      <c r="A107" s="119" t="s">
        <v>643</v>
      </c>
      <c r="B107" s="120">
        <f aca="true" t="shared" si="29" ref="B107:B114">C107+D107</f>
        <v>350</v>
      </c>
      <c r="C107" s="121"/>
      <c r="D107" s="121">
        <f t="shared" si="28"/>
        <v>350</v>
      </c>
      <c r="E107" s="102">
        <v>175</v>
      </c>
      <c r="F107" s="102"/>
      <c r="G107" s="133">
        <v>175</v>
      </c>
      <c r="H107" s="122" t="s">
        <v>644</v>
      </c>
    </row>
    <row r="108" spans="1:8" s="86" customFormat="1" ht="19.5" customHeight="1">
      <c r="A108" s="119" t="s">
        <v>645</v>
      </c>
      <c r="B108" s="120">
        <f t="shared" si="29"/>
        <v>225</v>
      </c>
      <c r="C108" s="121"/>
      <c r="D108" s="121">
        <f t="shared" si="28"/>
        <v>225</v>
      </c>
      <c r="E108" s="102">
        <v>150</v>
      </c>
      <c r="F108" s="102"/>
      <c r="G108" s="133">
        <v>75</v>
      </c>
      <c r="H108" s="122" t="s">
        <v>646</v>
      </c>
    </row>
    <row r="109" spans="1:8" s="86" customFormat="1" ht="19.5" customHeight="1">
      <c r="A109" s="119" t="s">
        <v>647</v>
      </c>
      <c r="B109" s="120">
        <f t="shared" si="29"/>
        <v>7.5</v>
      </c>
      <c r="C109" s="121"/>
      <c r="D109" s="121">
        <f t="shared" si="28"/>
        <v>7.5</v>
      </c>
      <c r="E109" s="102"/>
      <c r="F109" s="102"/>
      <c r="G109" s="133">
        <v>7.5</v>
      </c>
      <c r="H109" s="122"/>
    </row>
    <row r="110" spans="1:8" s="86" customFormat="1" ht="19.5" customHeight="1">
      <c r="A110" s="119" t="s">
        <v>648</v>
      </c>
      <c r="B110" s="120">
        <f aca="true" t="shared" si="30" ref="B110:G110">SUM(B111:B114)</f>
        <v>102</v>
      </c>
      <c r="C110" s="120">
        <f t="shared" si="30"/>
        <v>0</v>
      </c>
      <c r="D110" s="120">
        <f t="shared" si="30"/>
        <v>102</v>
      </c>
      <c r="E110" s="120">
        <f t="shared" si="30"/>
        <v>92</v>
      </c>
      <c r="F110" s="120">
        <f t="shared" si="30"/>
        <v>0</v>
      </c>
      <c r="G110" s="120">
        <f t="shared" si="30"/>
        <v>10</v>
      </c>
      <c r="H110" s="122"/>
    </row>
    <row r="111" spans="1:8" s="86" customFormat="1" ht="30" customHeight="1">
      <c r="A111" s="119" t="s">
        <v>649</v>
      </c>
      <c r="B111" s="120">
        <f t="shared" si="29"/>
        <v>4</v>
      </c>
      <c r="C111" s="121"/>
      <c r="D111" s="121">
        <f t="shared" si="28"/>
        <v>4</v>
      </c>
      <c r="E111" s="102"/>
      <c r="F111" s="102"/>
      <c r="G111" s="110">
        <v>4</v>
      </c>
      <c r="H111" s="122"/>
    </row>
    <row r="112" spans="1:8" s="86" customFormat="1" ht="29.25" customHeight="1">
      <c r="A112" s="119" t="s">
        <v>650</v>
      </c>
      <c r="B112" s="120">
        <f t="shared" si="29"/>
        <v>6</v>
      </c>
      <c r="C112" s="121"/>
      <c r="D112" s="121">
        <f t="shared" si="28"/>
        <v>6</v>
      </c>
      <c r="E112" s="102"/>
      <c r="F112" s="102"/>
      <c r="G112" s="110">
        <v>6</v>
      </c>
      <c r="H112" s="122"/>
    </row>
    <row r="113" spans="1:8" s="86" customFormat="1" ht="19.5" customHeight="1">
      <c r="A113" s="119" t="s">
        <v>651</v>
      </c>
      <c r="B113" s="120">
        <f t="shared" si="29"/>
        <v>5</v>
      </c>
      <c r="C113" s="121"/>
      <c r="D113" s="121">
        <f t="shared" si="28"/>
        <v>5</v>
      </c>
      <c r="E113" s="102">
        <v>5</v>
      </c>
      <c r="F113" s="102"/>
      <c r="G113" s="110"/>
      <c r="H113" s="122"/>
    </row>
    <row r="114" spans="1:8" s="86" customFormat="1" ht="19.5" customHeight="1">
      <c r="A114" s="119" t="s">
        <v>652</v>
      </c>
      <c r="B114" s="120">
        <f t="shared" si="29"/>
        <v>87</v>
      </c>
      <c r="C114" s="121"/>
      <c r="D114" s="121">
        <f t="shared" si="28"/>
        <v>87</v>
      </c>
      <c r="E114" s="102">
        <v>87</v>
      </c>
      <c r="F114" s="102"/>
      <c r="G114" s="110"/>
      <c r="H114" s="122"/>
    </row>
    <row r="115" spans="1:8" s="86" customFormat="1" ht="19.5" customHeight="1">
      <c r="A115" s="119" t="s">
        <v>653</v>
      </c>
      <c r="B115" s="120">
        <f aca="true" t="shared" si="31" ref="B115:G115">SUM(B116:B120)</f>
        <v>4734.300000000001</v>
      </c>
      <c r="C115" s="120">
        <f t="shared" si="31"/>
        <v>3889.71</v>
      </c>
      <c r="D115" s="120">
        <f t="shared" si="31"/>
        <v>844.59</v>
      </c>
      <c r="E115" s="120">
        <f t="shared" si="31"/>
        <v>387.25</v>
      </c>
      <c r="F115" s="120">
        <f t="shared" si="31"/>
        <v>0</v>
      </c>
      <c r="G115" s="120">
        <f t="shared" si="31"/>
        <v>457.34000000000003</v>
      </c>
      <c r="H115" s="122"/>
    </row>
    <row r="116" spans="1:8" s="86" customFormat="1" ht="19.5" customHeight="1">
      <c r="A116" s="119" t="s">
        <v>654</v>
      </c>
      <c r="B116" s="120">
        <f>C116+D116</f>
        <v>4542.52</v>
      </c>
      <c r="C116" s="121">
        <v>3790.67</v>
      </c>
      <c r="D116" s="121">
        <f>E116+F116+G116</f>
        <v>751.85</v>
      </c>
      <c r="E116" s="102">
        <v>300.74</v>
      </c>
      <c r="F116" s="102"/>
      <c r="G116" s="110">
        <v>451.11</v>
      </c>
      <c r="H116" s="122"/>
    </row>
    <row r="117" spans="1:8" s="86" customFormat="1" ht="19.5" customHeight="1">
      <c r="A117" s="119" t="s">
        <v>655</v>
      </c>
      <c r="B117" s="120">
        <f>C117+D117</f>
        <v>19.83</v>
      </c>
      <c r="C117" s="121"/>
      <c r="D117" s="121">
        <f>E117+F117+G117</f>
        <v>19.83</v>
      </c>
      <c r="E117" s="102">
        <v>19.83</v>
      </c>
      <c r="F117" s="102"/>
      <c r="G117" s="110"/>
      <c r="H117" s="122"/>
    </row>
    <row r="118" spans="1:8" s="86" customFormat="1" ht="19.5" customHeight="1">
      <c r="A118" s="119" t="s">
        <v>656</v>
      </c>
      <c r="B118" s="120">
        <f>C118+D118</f>
        <v>51.93</v>
      </c>
      <c r="C118" s="121">
        <v>41.54</v>
      </c>
      <c r="D118" s="121">
        <f>E118+F118+G118</f>
        <v>10.39</v>
      </c>
      <c r="E118" s="102">
        <v>4.16</v>
      </c>
      <c r="F118" s="102"/>
      <c r="G118" s="110">
        <v>6.23</v>
      </c>
      <c r="H118" s="122"/>
    </row>
    <row r="119" spans="1:8" s="86" customFormat="1" ht="19.5" customHeight="1">
      <c r="A119" s="119" t="s">
        <v>657</v>
      </c>
      <c r="B119" s="120">
        <f>C119+D119</f>
        <v>115.02000000000001</v>
      </c>
      <c r="C119" s="121">
        <v>57.5</v>
      </c>
      <c r="D119" s="121">
        <f>E119+F119+G119</f>
        <v>57.52</v>
      </c>
      <c r="E119" s="102">
        <v>57.52</v>
      </c>
      <c r="F119" s="102"/>
      <c r="G119" s="134"/>
      <c r="H119" s="122"/>
    </row>
    <row r="120" spans="1:8" s="86" customFormat="1" ht="19.5" customHeight="1">
      <c r="A120" s="119" t="s">
        <v>658</v>
      </c>
      <c r="B120" s="120">
        <f>C120+D120</f>
        <v>5</v>
      </c>
      <c r="C120" s="121"/>
      <c r="D120" s="121">
        <f>E120+F120+G120</f>
        <v>5</v>
      </c>
      <c r="E120" s="102">
        <v>5</v>
      </c>
      <c r="F120" s="102"/>
      <c r="G120" s="133"/>
      <c r="H120" s="122"/>
    </row>
    <row r="121" spans="1:8" s="85" customFormat="1" ht="19.5" customHeight="1">
      <c r="A121" s="116" t="s">
        <v>659</v>
      </c>
      <c r="B121" s="117">
        <f aca="true" t="shared" si="32" ref="B121:G121">SUM(B122:B132)</f>
        <v>128.07999999999998</v>
      </c>
      <c r="C121" s="117">
        <f t="shared" si="32"/>
        <v>0</v>
      </c>
      <c r="D121" s="117">
        <f t="shared" si="32"/>
        <v>128.07999999999998</v>
      </c>
      <c r="E121" s="117">
        <f t="shared" si="32"/>
        <v>128.07999999999998</v>
      </c>
      <c r="F121" s="117">
        <f t="shared" si="32"/>
        <v>0</v>
      </c>
      <c r="G121" s="117">
        <f t="shared" si="32"/>
        <v>0</v>
      </c>
      <c r="H121" s="118"/>
    </row>
    <row r="122" spans="1:8" s="86" customFormat="1" ht="19.5" customHeight="1">
      <c r="A122" s="135" t="s">
        <v>660</v>
      </c>
      <c r="B122" s="120">
        <f>C122+D122</f>
        <v>2.08</v>
      </c>
      <c r="C122" s="121"/>
      <c r="D122" s="121">
        <f>E122+F122+G122</f>
        <v>2.08</v>
      </c>
      <c r="E122" s="102">
        <v>2.08</v>
      </c>
      <c r="F122" s="102"/>
      <c r="G122" s="134"/>
      <c r="H122" s="122"/>
    </row>
    <row r="123" spans="1:8" s="86" customFormat="1" ht="19.5" customHeight="1">
      <c r="A123" s="135" t="s">
        <v>661</v>
      </c>
      <c r="B123" s="120">
        <f aca="true" t="shared" si="33" ref="B123:B132">C123+D123</f>
        <v>5.8</v>
      </c>
      <c r="C123" s="121"/>
      <c r="D123" s="121">
        <f aca="true" t="shared" si="34" ref="D123:D132">E123+F123+G123</f>
        <v>5.8</v>
      </c>
      <c r="E123" s="102">
        <v>5.8</v>
      </c>
      <c r="F123" s="102"/>
      <c r="G123" s="134"/>
      <c r="H123" s="122"/>
    </row>
    <row r="124" spans="1:8" s="86" customFormat="1" ht="19.5" customHeight="1">
      <c r="A124" s="135" t="s">
        <v>662</v>
      </c>
      <c r="B124" s="120">
        <f t="shared" si="33"/>
        <v>3.6</v>
      </c>
      <c r="C124" s="121"/>
      <c r="D124" s="121">
        <f t="shared" si="34"/>
        <v>3.6</v>
      </c>
      <c r="E124" s="102">
        <v>3.6</v>
      </c>
      <c r="F124" s="102"/>
      <c r="G124" s="134"/>
      <c r="H124" s="122"/>
    </row>
    <row r="125" spans="1:8" s="86" customFormat="1" ht="19.5" customHeight="1">
      <c r="A125" s="135" t="s">
        <v>663</v>
      </c>
      <c r="B125" s="120">
        <f t="shared" si="33"/>
        <v>1</v>
      </c>
      <c r="C125" s="121"/>
      <c r="D125" s="121">
        <f t="shared" si="34"/>
        <v>1</v>
      </c>
      <c r="E125" s="102">
        <v>1</v>
      </c>
      <c r="F125" s="102"/>
      <c r="G125" s="134"/>
      <c r="H125" s="122"/>
    </row>
    <row r="126" spans="1:8" s="86" customFormat="1" ht="19.5" customHeight="1">
      <c r="A126" s="135" t="s">
        <v>664</v>
      </c>
      <c r="B126" s="120">
        <f t="shared" si="33"/>
        <v>1.6</v>
      </c>
      <c r="C126" s="121"/>
      <c r="D126" s="121">
        <f t="shared" si="34"/>
        <v>1.6</v>
      </c>
      <c r="E126" s="102">
        <v>1.6</v>
      </c>
      <c r="F126" s="102"/>
      <c r="G126" s="134"/>
      <c r="H126" s="122"/>
    </row>
    <row r="127" spans="1:8" s="86" customFormat="1" ht="19.5" customHeight="1">
      <c r="A127" s="135" t="s">
        <v>665</v>
      </c>
      <c r="B127" s="120">
        <f t="shared" si="33"/>
        <v>2</v>
      </c>
      <c r="C127" s="121"/>
      <c r="D127" s="121">
        <f t="shared" si="34"/>
        <v>2</v>
      </c>
      <c r="E127" s="102">
        <v>2</v>
      </c>
      <c r="F127" s="102"/>
      <c r="G127" s="134"/>
      <c r="H127" s="122"/>
    </row>
    <row r="128" spans="1:8" s="86" customFormat="1" ht="19.5" customHeight="1">
      <c r="A128" s="135" t="s">
        <v>666</v>
      </c>
      <c r="B128" s="120">
        <f t="shared" si="33"/>
        <v>1</v>
      </c>
      <c r="C128" s="121"/>
      <c r="D128" s="121">
        <f t="shared" si="34"/>
        <v>1</v>
      </c>
      <c r="E128" s="102">
        <v>1</v>
      </c>
      <c r="F128" s="102"/>
      <c r="G128" s="134"/>
      <c r="H128" s="122"/>
    </row>
    <row r="129" spans="1:8" s="86" customFormat="1" ht="19.5" customHeight="1">
      <c r="A129" s="135" t="s">
        <v>667</v>
      </c>
      <c r="B129" s="120">
        <f t="shared" si="33"/>
        <v>50</v>
      </c>
      <c r="C129" s="121"/>
      <c r="D129" s="121">
        <f t="shared" si="34"/>
        <v>50</v>
      </c>
      <c r="E129" s="102">
        <v>50</v>
      </c>
      <c r="F129" s="102"/>
      <c r="G129" s="134"/>
      <c r="H129" s="122"/>
    </row>
    <row r="130" spans="1:8" s="86" customFormat="1" ht="19.5" customHeight="1">
      <c r="A130" s="135" t="s">
        <v>668</v>
      </c>
      <c r="B130" s="120">
        <f t="shared" si="33"/>
        <v>50</v>
      </c>
      <c r="C130" s="121"/>
      <c r="D130" s="121">
        <f t="shared" si="34"/>
        <v>50</v>
      </c>
      <c r="E130" s="102">
        <v>50</v>
      </c>
      <c r="F130" s="102"/>
      <c r="G130" s="134"/>
      <c r="H130" s="122"/>
    </row>
    <row r="131" spans="1:8" s="86" customFormat="1" ht="19.5" customHeight="1">
      <c r="A131" s="135" t="s">
        <v>669</v>
      </c>
      <c r="B131" s="120">
        <f t="shared" si="33"/>
        <v>5</v>
      </c>
      <c r="C131" s="121"/>
      <c r="D131" s="121">
        <f t="shared" si="34"/>
        <v>5</v>
      </c>
      <c r="E131" s="102">
        <v>5</v>
      </c>
      <c r="F131" s="102"/>
      <c r="G131" s="134"/>
      <c r="H131" s="122"/>
    </row>
    <row r="132" spans="1:8" s="86" customFormat="1" ht="19.5" customHeight="1">
      <c r="A132" s="135" t="s">
        <v>670</v>
      </c>
      <c r="B132" s="120">
        <f t="shared" si="33"/>
        <v>6</v>
      </c>
      <c r="C132" s="121"/>
      <c r="D132" s="121">
        <f t="shared" si="34"/>
        <v>6</v>
      </c>
      <c r="E132" s="102">
        <v>6</v>
      </c>
      <c r="F132" s="102"/>
      <c r="G132" s="134"/>
      <c r="H132" s="122"/>
    </row>
    <row r="133" spans="1:8" s="84" customFormat="1" ht="19.5" customHeight="1">
      <c r="A133" s="113" t="s">
        <v>18</v>
      </c>
      <c r="B133" s="114">
        <f aca="true" t="shared" si="35" ref="B133:G133">SUM(B134:B135)</f>
        <v>0</v>
      </c>
      <c r="C133" s="114">
        <f t="shared" si="35"/>
        <v>0</v>
      </c>
      <c r="D133" s="114">
        <f t="shared" si="35"/>
        <v>0</v>
      </c>
      <c r="E133" s="114">
        <f t="shared" si="35"/>
        <v>0</v>
      </c>
      <c r="F133" s="114">
        <f t="shared" si="35"/>
        <v>0</v>
      </c>
      <c r="G133" s="114">
        <f t="shared" si="35"/>
        <v>0</v>
      </c>
      <c r="H133" s="132"/>
    </row>
    <row r="134" spans="1:8" s="86" customFormat="1" ht="19.5" customHeight="1">
      <c r="A134" s="119" t="s">
        <v>671</v>
      </c>
      <c r="B134" s="120">
        <f>SUM(C134:D134)</f>
        <v>0</v>
      </c>
      <c r="C134" s="121"/>
      <c r="D134" s="121"/>
      <c r="E134" s="102"/>
      <c r="F134" s="102"/>
      <c r="G134" s="134"/>
      <c r="H134" s="122"/>
    </row>
    <row r="135" spans="1:8" s="86" customFormat="1" ht="19.5" customHeight="1">
      <c r="A135" s="119" t="s">
        <v>672</v>
      </c>
      <c r="B135" s="120">
        <f>SUM(C135:D135)</f>
        <v>0</v>
      </c>
      <c r="C135" s="121"/>
      <c r="D135" s="121"/>
      <c r="E135" s="102"/>
      <c r="F135" s="102"/>
      <c r="G135" s="110"/>
      <c r="H135" s="122"/>
    </row>
    <row r="136" spans="1:8" s="84" customFormat="1" ht="19.5" customHeight="1">
      <c r="A136" s="113" t="s">
        <v>20</v>
      </c>
      <c r="B136" s="114">
        <f aca="true" t="shared" si="36" ref="B136:G136">B137+B164</f>
        <v>2475.38</v>
      </c>
      <c r="C136" s="114">
        <f t="shared" si="36"/>
        <v>0</v>
      </c>
      <c r="D136" s="114">
        <f t="shared" si="36"/>
        <v>2475.38</v>
      </c>
      <c r="E136" s="114">
        <f t="shared" si="36"/>
        <v>1239</v>
      </c>
      <c r="F136" s="114">
        <f t="shared" si="36"/>
        <v>0</v>
      </c>
      <c r="G136" s="114">
        <f t="shared" si="36"/>
        <v>1236.3799999999999</v>
      </c>
      <c r="H136" s="132"/>
    </row>
    <row r="137" spans="1:8" s="85" customFormat="1" ht="19.5" customHeight="1">
      <c r="A137" s="116" t="s">
        <v>673</v>
      </c>
      <c r="B137" s="117">
        <f aca="true" t="shared" si="37" ref="B137:G137">B138+B148</f>
        <v>2389.38</v>
      </c>
      <c r="C137" s="117">
        <f t="shared" si="37"/>
        <v>0</v>
      </c>
      <c r="D137" s="117">
        <f t="shared" si="37"/>
        <v>2389.38</v>
      </c>
      <c r="E137" s="117">
        <f t="shared" si="37"/>
        <v>1153</v>
      </c>
      <c r="F137" s="117">
        <f t="shared" si="37"/>
        <v>0</v>
      </c>
      <c r="G137" s="117">
        <f t="shared" si="37"/>
        <v>1236.3799999999999</v>
      </c>
      <c r="H137" s="118"/>
    </row>
    <row r="138" spans="1:8" s="86" customFormat="1" ht="19.5" customHeight="1">
      <c r="A138" s="119" t="s">
        <v>674</v>
      </c>
      <c r="B138" s="120">
        <f aca="true" t="shared" si="38" ref="B138:G138">SUM(B139:B147)</f>
        <v>395</v>
      </c>
      <c r="C138" s="120">
        <f t="shared" si="38"/>
        <v>0</v>
      </c>
      <c r="D138" s="120">
        <f t="shared" si="38"/>
        <v>395</v>
      </c>
      <c r="E138" s="120">
        <f t="shared" si="38"/>
        <v>263</v>
      </c>
      <c r="F138" s="120">
        <f t="shared" si="38"/>
        <v>0</v>
      </c>
      <c r="G138" s="120">
        <f t="shared" si="38"/>
        <v>132</v>
      </c>
      <c r="H138" s="122"/>
    </row>
    <row r="139" spans="1:8" s="86" customFormat="1" ht="19.5" customHeight="1">
      <c r="A139" s="119" t="s">
        <v>675</v>
      </c>
      <c r="B139" s="120">
        <f>C139+D139</f>
        <v>20</v>
      </c>
      <c r="C139" s="121"/>
      <c r="D139" s="121">
        <f aca="true" t="shared" si="39" ref="D139:D147">E139+F139+G139</f>
        <v>20</v>
      </c>
      <c r="E139" s="112">
        <v>20</v>
      </c>
      <c r="F139" s="130"/>
      <c r="G139" s="110"/>
      <c r="H139" s="122"/>
    </row>
    <row r="140" spans="1:8" s="86" customFormat="1" ht="19.5" customHeight="1">
      <c r="A140" s="119" t="s">
        <v>676</v>
      </c>
      <c r="B140" s="120">
        <f aca="true" t="shared" si="40" ref="B140:B168">C140+D140</f>
        <v>67</v>
      </c>
      <c r="C140" s="121"/>
      <c r="D140" s="121">
        <f t="shared" si="39"/>
        <v>67</v>
      </c>
      <c r="E140" s="112">
        <v>67</v>
      </c>
      <c r="F140" s="130"/>
      <c r="G140" s="110"/>
      <c r="H140" s="122" t="s">
        <v>677</v>
      </c>
    </row>
    <row r="141" spans="1:8" s="86" customFormat="1" ht="19.5" customHeight="1">
      <c r="A141" s="119" t="s">
        <v>678</v>
      </c>
      <c r="B141" s="120">
        <f t="shared" si="40"/>
        <v>50</v>
      </c>
      <c r="C141" s="121"/>
      <c r="D141" s="121">
        <f t="shared" si="39"/>
        <v>50</v>
      </c>
      <c r="E141" s="112">
        <v>50</v>
      </c>
      <c r="F141" s="130"/>
      <c r="G141" s="110"/>
      <c r="H141" s="122"/>
    </row>
    <row r="142" spans="1:8" s="86" customFormat="1" ht="19.5" customHeight="1">
      <c r="A142" s="119" t="s">
        <v>679</v>
      </c>
      <c r="B142" s="120">
        <f t="shared" si="40"/>
        <v>15</v>
      </c>
      <c r="C142" s="121"/>
      <c r="D142" s="121">
        <f t="shared" si="39"/>
        <v>15</v>
      </c>
      <c r="E142" s="112">
        <v>15</v>
      </c>
      <c r="F142" s="130"/>
      <c r="G142" s="110"/>
      <c r="H142" s="122"/>
    </row>
    <row r="143" spans="1:8" s="86" customFormat="1" ht="19.5" customHeight="1">
      <c r="A143" s="119" t="s">
        <v>680</v>
      </c>
      <c r="B143" s="120">
        <f t="shared" si="40"/>
        <v>124</v>
      </c>
      <c r="C143" s="121"/>
      <c r="D143" s="121">
        <f t="shared" si="39"/>
        <v>124</v>
      </c>
      <c r="E143" s="102">
        <v>81</v>
      </c>
      <c r="F143" s="103"/>
      <c r="G143" s="105">
        <v>43</v>
      </c>
      <c r="H143" s="122"/>
    </row>
    <row r="144" spans="1:8" s="86" customFormat="1" ht="27.75" customHeight="1">
      <c r="A144" s="119" t="s">
        <v>681</v>
      </c>
      <c r="B144" s="120">
        <f t="shared" si="40"/>
        <v>3</v>
      </c>
      <c r="C144" s="121"/>
      <c r="D144" s="121">
        <f t="shared" si="39"/>
        <v>3</v>
      </c>
      <c r="E144" s="102">
        <v>3</v>
      </c>
      <c r="F144" s="103"/>
      <c r="G144" s="105"/>
      <c r="H144" s="122" t="s">
        <v>682</v>
      </c>
    </row>
    <row r="145" spans="1:8" s="86" customFormat="1" ht="27.75" customHeight="1">
      <c r="A145" s="119" t="s">
        <v>683</v>
      </c>
      <c r="B145" s="120">
        <f t="shared" si="40"/>
        <v>56.6</v>
      </c>
      <c r="C145" s="121"/>
      <c r="D145" s="121">
        <f t="shared" si="39"/>
        <v>56.6</v>
      </c>
      <c r="E145" s="102">
        <v>14.6</v>
      </c>
      <c r="F145" s="103"/>
      <c r="G145" s="105">
        <v>42</v>
      </c>
      <c r="H145" s="122" t="s">
        <v>684</v>
      </c>
    </row>
    <row r="146" spans="1:8" s="86" customFormat="1" ht="19.5" customHeight="1">
      <c r="A146" s="119" t="s">
        <v>685</v>
      </c>
      <c r="B146" s="120">
        <f t="shared" si="40"/>
        <v>54.4</v>
      </c>
      <c r="C146" s="121"/>
      <c r="D146" s="121">
        <f t="shared" si="39"/>
        <v>54.4</v>
      </c>
      <c r="E146" s="102">
        <v>12.4</v>
      </c>
      <c r="F146" s="103"/>
      <c r="G146" s="105">
        <v>42</v>
      </c>
      <c r="H146" s="122"/>
    </row>
    <row r="147" spans="1:8" s="86" customFormat="1" ht="19.5" customHeight="1">
      <c r="A147" s="119" t="s">
        <v>686</v>
      </c>
      <c r="B147" s="120">
        <f t="shared" si="40"/>
        <v>5</v>
      </c>
      <c r="C147" s="121"/>
      <c r="D147" s="121">
        <f t="shared" si="39"/>
        <v>5</v>
      </c>
      <c r="E147" s="102"/>
      <c r="F147" s="103"/>
      <c r="G147" s="105">
        <v>5</v>
      </c>
      <c r="H147" s="122"/>
    </row>
    <row r="148" spans="1:8" s="86" customFormat="1" ht="19.5" customHeight="1">
      <c r="A148" s="119" t="s">
        <v>687</v>
      </c>
      <c r="B148" s="120">
        <f aca="true" t="shared" si="41" ref="B148:G148">SUM(B149:B163)</f>
        <v>1994.3799999999999</v>
      </c>
      <c r="C148" s="120">
        <f t="shared" si="41"/>
        <v>0</v>
      </c>
      <c r="D148" s="120">
        <f t="shared" si="41"/>
        <v>1994.3799999999999</v>
      </c>
      <c r="E148" s="120">
        <f t="shared" si="41"/>
        <v>890</v>
      </c>
      <c r="F148" s="120">
        <f t="shared" si="41"/>
        <v>0</v>
      </c>
      <c r="G148" s="120">
        <f t="shared" si="41"/>
        <v>1104.3799999999999</v>
      </c>
      <c r="H148" s="122"/>
    </row>
    <row r="149" spans="1:8" s="86" customFormat="1" ht="19.5" customHeight="1">
      <c r="A149" s="119" t="s">
        <v>688</v>
      </c>
      <c r="B149" s="120">
        <f t="shared" si="40"/>
        <v>60</v>
      </c>
      <c r="C149" s="120"/>
      <c r="D149" s="121">
        <f>E149+F149+G149</f>
        <v>60</v>
      </c>
      <c r="E149" s="136">
        <v>60</v>
      </c>
      <c r="F149" s="137"/>
      <c r="G149" s="120"/>
      <c r="H149" s="122"/>
    </row>
    <row r="150" spans="1:8" s="86" customFormat="1" ht="19.5" customHeight="1">
      <c r="A150" s="119" t="s">
        <v>689</v>
      </c>
      <c r="B150" s="120">
        <f t="shared" si="40"/>
        <v>5</v>
      </c>
      <c r="C150" s="121"/>
      <c r="D150" s="121">
        <f>E150+F150+G150</f>
        <v>5</v>
      </c>
      <c r="E150" s="112">
        <v>5</v>
      </c>
      <c r="F150" s="130"/>
      <c r="G150" s="110"/>
      <c r="H150" s="122"/>
    </row>
    <row r="151" spans="1:8" s="86" customFormat="1" ht="19.5" customHeight="1">
      <c r="A151" s="119" t="s">
        <v>690</v>
      </c>
      <c r="B151" s="120">
        <f t="shared" si="40"/>
        <v>250</v>
      </c>
      <c r="C151" s="121"/>
      <c r="D151" s="121">
        <f aca="true" t="shared" si="42" ref="D151:D163">E151+F151+G151</f>
        <v>250</v>
      </c>
      <c r="E151" s="112">
        <v>50</v>
      </c>
      <c r="F151" s="130"/>
      <c r="G151" s="110">
        <v>200</v>
      </c>
      <c r="H151" s="138">
        <v>0.2</v>
      </c>
    </row>
    <row r="152" spans="1:8" s="86" customFormat="1" ht="19.5" customHeight="1">
      <c r="A152" s="119" t="s">
        <v>691</v>
      </c>
      <c r="B152" s="120">
        <f t="shared" si="40"/>
        <v>75</v>
      </c>
      <c r="C152" s="121"/>
      <c r="D152" s="121">
        <f t="shared" si="42"/>
        <v>75</v>
      </c>
      <c r="E152" s="110"/>
      <c r="F152" s="130"/>
      <c r="G152" s="110">
        <v>75</v>
      </c>
      <c r="H152" s="122"/>
    </row>
    <row r="153" spans="1:8" s="86" customFormat="1" ht="19.5" customHeight="1">
      <c r="A153" s="119" t="s">
        <v>692</v>
      </c>
      <c r="B153" s="120">
        <f t="shared" si="40"/>
        <v>75</v>
      </c>
      <c r="C153" s="121"/>
      <c r="D153" s="121">
        <f t="shared" si="42"/>
        <v>75</v>
      </c>
      <c r="E153" s="110"/>
      <c r="F153" s="130"/>
      <c r="G153" s="110">
        <v>75</v>
      </c>
      <c r="H153" s="122"/>
    </row>
    <row r="154" spans="1:8" s="86" customFormat="1" ht="19.5" customHeight="1">
      <c r="A154" s="119" t="s">
        <v>693</v>
      </c>
      <c r="B154" s="120">
        <f t="shared" si="40"/>
        <v>75</v>
      </c>
      <c r="C154" s="121"/>
      <c r="D154" s="121">
        <f t="shared" si="42"/>
        <v>75</v>
      </c>
      <c r="E154" s="110"/>
      <c r="F154" s="130"/>
      <c r="G154" s="110">
        <v>75</v>
      </c>
      <c r="H154" s="122"/>
    </row>
    <row r="155" spans="1:8" s="86" customFormat="1" ht="19.5" customHeight="1">
      <c r="A155" s="119" t="s">
        <v>694</v>
      </c>
      <c r="B155" s="120">
        <f t="shared" si="40"/>
        <v>52.5</v>
      </c>
      <c r="C155" s="121"/>
      <c r="D155" s="121">
        <f t="shared" si="42"/>
        <v>52.5</v>
      </c>
      <c r="E155" s="112"/>
      <c r="F155" s="130"/>
      <c r="G155" s="110">
        <v>52.5</v>
      </c>
      <c r="H155" s="122"/>
    </row>
    <row r="156" spans="1:8" s="86" customFormat="1" ht="19.5" customHeight="1">
      <c r="A156" s="119" t="s">
        <v>695</v>
      </c>
      <c r="B156" s="120">
        <f t="shared" si="40"/>
        <v>75</v>
      </c>
      <c r="C156" s="121"/>
      <c r="D156" s="121">
        <f t="shared" si="42"/>
        <v>75</v>
      </c>
      <c r="E156" s="112"/>
      <c r="F156" s="130"/>
      <c r="G156" s="110">
        <v>75</v>
      </c>
      <c r="H156" s="122"/>
    </row>
    <row r="157" spans="1:8" s="86" customFormat="1" ht="19.5" customHeight="1">
      <c r="A157" s="119" t="s">
        <v>696</v>
      </c>
      <c r="B157" s="120">
        <f t="shared" si="40"/>
        <v>205.66</v>
      </c>
      <c r="C157" s="121"/>
      <c r="D157" s="121">
        <f t="shared" si="42"/>
        <v>205.66</v>
      </c>
      <c r="E157" s="112"/>
      <c r="F157" s="130"/>
      <c r="G157" s="110">
        <v>205.66</v>
      </c>
      <c r="H157" s="122"/>
    </row>
    <row r="158" spans="1:8" s="86" customFormat="1" ht="19.5" customHeight="1">
      <c r="A158" s="119" t="s">
        <v>697</v>
      </c>
      <c r="B158" s="120">
        <f t="shared" si="40"/>
        <v>60</v>
      </c>
      <c r="C158" s="121"/>
      <c r="D158" s="121">
        <f t="shared" si="42"/>
        <v>60</v>
      </c>
      <c r="E158" s="112">
        <v>60</v>
      </c>
      <c r="F158" s="130"/>
      <c r="G158" s="110"/>
      <c r="H158" s="122"/>
    </row>
    <row r="159" spans="1:8" s="86" customFormat="1" ht="19.5" customHeight="1">
      <c r="A159" s="119" t="s">
        <v>698</v>
      </c>
      <c r="B159" s="120">
        <f t="shared" si="40"/>
        <v>10</v>
      </c>
      <c r="C159" s="121"/>
      <c r="D159" s="121">
        <f t="shared" si="42"/>
        <v>10</v>
      </c>
      <c r="E159" s="112">
        <v>5</v>
      </c>
      <c r="F159" s="130"/>
      <c r="G159" s="110">
        <v>5</v>
      </c>
      <c r="H159" s="122"/>
    </row>
    <row r="160" spans="1:8" s="86" customFormat="1" ht="19.5" customHeight="1">
      <c r="A160" s="119" t="s">
        <v>699</v>
      </c>
      <c r="B160" s="120">
        <f t="shared" si="40"/>
        <v>30</v>
      </c>
      <c r="C160" s="121"/>
      <c r="D160" s="121">
        <f t="shared" si="42"/>
        <v>30</v>
      </c>
      <c r="E160" s="112">
        <v>30</v>
      </c>
      <c r="F160" s="130"/>
      <c r="G160" s="110"/>
      <c r="H160" s="122"/>
    </row>
    <row r="161" spans="1:8" s="86" customFormat="1" ht="19.5" customHeight="1">
      <c r="A161" s="119" t="s">
        <v>700</v>
      </c>
      <c r="B161" s="120">
        <f t="shared" si="40"/>
        <v>200</v>
      </c>
      <c r="C161" s="121"/>
      <c r="D161" s="121">
        <f t="shared" si="42"/>
        <v>200</v>
      </c>
      <c r="E161" s="112">
        <v>200</v>
      </c>
      <c r="F161" s="130"/>
      <c r="G161" s="110"/>
      <c r="H161" s="122"/>
    </row>
    <row r="162" spans="1:8" s="86" customFormat="1" ht="19.5" customHeight="1">
      <c r="A162" s="119" t="s">
        <v>701</v>
      </c>
      <c r="B162" s="120">
        <f t="shared" si="40"/>
        <v>780</v>
      </c>
      <c r="C162" s="121"/>
      <c r="D162" s="121">
        <f t="shared" si="42"/>
        <v>780</v>
      </c>
      <c r="E162" s="112">
        <v>480</v>
      </c>
      <c r="F162" s="130"/>
      <c r="G162" s="110">
        <v>300</v>
      </c>
      <c r="H162" s="122" t="s">
        <v>702</v>
      </c>
    </row>
    <row r="163" spans="1:8" s="86" customFormat="1" ht="19.5" customHeight="1">
      <c r="A163" s="119" t="s">
        <v>703</v>
      </c>
      <c r="B163" s="120">
        <f t="shared" si="40"/>
        <v>41.22</v>
      </c>
      <c r="C163" s="121"/>
      <c r="D163" s="121">
        <f t="shared" si="42"/>
        <v>41.22</v>
      </c>
      <c r="E163" s="112"/>
      <c r="F163" s="130"/>
      <c r="G163" s="110">
        <v>41.22</v>
      </c>
      <c r="H163" s="122"/>
    </row>
    <row r="164" spans="1:8" s="85" customFormat="1" ht="19.5" customHeight="1">
      <c r="A164" s="116" t="s">
        <v>704</v>
      </c>
      <c r="B164" s="117">
        <f aca="true" t="shared" si="43" ref="B164:G164">SUM(B165:B168)</f>
        <v>86</v>
      </c>
      <c r="C164" s="117">
        <f t="shared" si="43"/>
        <v>0</v>
      </c>
      <c r="D164" s="117">
        <f t="shared" si="43"/>
        <v>86</v>
      </c>
      <c r="E164" s="117">
        <f t="shared" si="43"/>
        <v>86</v>
      </c>
      <c r="F164" s="117">
        <f t="shared" si="43"/>
        <v>0</v>
      </c>
      <c r="G164" s="117">
        <f t="shared" si="43"/>
        <v>0</v>
      </c>
      <c r="H164" s="118"/>
    </row>
    <row r="165" spans="1:8" s="86" customFormat="1" ht="19.5" customHeight="1">
      <c r="A165" s="119" t="s">
        <v>705</v>
      </c>
      <c r="B165" s="120">
        <f t="shared" si="40"/>
        <v>50</v>
      </c>
      <c r="C165" s="121"/>
      <c r="D165" s="121">
        <f>E165+F165+G165</f>
        <v>50</v>
      </c>
      <c r="E165" s="112">
        <v>50</v>
      </c>
      <c r="F165" s="130"/>
      <c r="G165" s="110"/>
      <c r="H165" s="122"/>
    </row>
    <row r="166" spans="1:8" s="86" customFormat="1" ht="19.5" customHeight="1">
      <c r="A166" s="119" t="s">
        <v>706</v>
      </c>
      <c r="B166" s="120">
        <f t="shared" si="40"/>
        <v>30</v>
      </c>
      <c r="C166" s="121"/>
      <c r="D166" s="121">
        <f>E166+F166+G166</f>
        <v>30</v>
      </c>
      <c r="E166" s="112">
        <v>30</v>
      </c>
      <c r="F166" s="130"/>
      <c r="G166" s="110"/>
      <c r="H166" s="122" t="s">
        <v>677</v>
      </c>
    </row>
    <row r="167" spans="1:8" s="86" customFormat="1" ht="19.5" customHeight="1">
      <c r="A167" s="119" t="s">
        <v>707</v>
      </c>
      <c r="B167" s="120">
        <f t="shared" si="40"/>
        <v>5</v>
      </c>
      <c r="C167" s="121"/>
      <c r="D167" s="121">
        <f>E167+F167+G167</f>
        <v>5</v>
      </c>
      <c r="E167" s="112">
        <v>5</v>
      </c>
      <c r="F167" s="130"/>
      <c r="G167" s="110"/>
      <c r="H167" s="122"/>
    </row>
    <row r="168" spans="1:8" s="86" customFormat="1" ht="19.5" customHeight="1">
      <c r="A168" s="119" t="s">
        <v>708</v>
      </c>
      <c r="B168" s="120">
        <f t="shared" si="40"/>
        <v>1</v>
      </c>
      <c r="C168" s="121"/>
      <c r="D168" s="121">
        <f>E168+F168+G168</f>
        <v>1</v>
      </c>
      <c r="E168" s="112">
        <v>1</v>
      </c>
      <c r="F168" s="130"/>
      <c r="G168" s="110"/>
      <c r="H168" s="122"/>
    </row>
    <row r="169" spans="1:8" s="84" customFormat="1" ht="19.5" customHeight="1">
      <c r="A169" s="113" t="s">
        <v>22</v>
      </c>
      <c r="B169" s="114">
        <f aca="true" t="shared" si="44" ref="B169:G169">B170+B175+B176+B179+B188+B189+B196+B203+B204+B205+B207</f>
        <v>2154.3</v>
      </c>
      <c r="C169" s="114">
        <f t="shared" si="44"/>
        <v>0</v>
      </c>
      <c r="D169" s="114">
        <f t="shared" si="44"/>
        <v>2154.3</v>
      </c>
      <c r="E169" s="114">
        <f t="shared" si="44"/>
        <v>374.3</v>
      </c>
      <c r="F169" s="114">
        <f t="shared" si="44"/>
        <v>1780</v>
      </c>
      <c r="G169" s="114">
        <f t="shared" si="44"/>
        <v>0</v>
      </c>
      <c r="H169" s="132"/>
    </row>
    <row r="170" spans="1:8" s="85" customFormat="1" ht="19.5" customHeight="1">
      <c r="A170" s="116" t="s">
        <v>709</v>
      </c>
      <c r="B170" s="117">
        <f aca="true" t="shared" si="45" ref="B170:G170">SUM(B171:B174)</f>
        <v>96.3</v>
      </c>
      <c r="C170" s="117">
        <f t="shared" si="45"/>
        <v>0</v>
      </c>
      <c r="D170" s="117">
        <f t="shared" si="45"/>
        <v>96.3</v>
      </c>
      <c r="E170" s="117">
        <f t="shared" si="45"/>
        <v>96.3</v>
      </c>
      <c r="F170" s="117">
        <f t="shared" si="45"/>
        <v>0</v>
      </c>
      <c r="G170" s="117">
        <f t="shared" si="45"/>
        <v>0</v>
      </c>
      <c r="H170" s="118"/>
    </row>
    <row r="171" spans="1:8" s="86" customFormat="1" ht="19.5" customHeight="1">
      <c r="A171" s="119" t="s">
        <v>710</v>
      </c>
      <c r="B171" s="120">
        <f>C171+D171</f>
        <v>12.8</v>
      </c>
      <c r="C171" s="121"/>
      <c r="D171" s="121">
        <f>E171+F171+G171</f>
        <v>12.8</v>
      </c>
      <c r="E171" s="102">
        <v>12.8</v>
      </c>
      <c r="F171" s="103"/>
      <c r="G171" s="134"/>
      <c r="H171" s="122"/>
    </row>
    <row r="172" spans="1:8" s="86" customFormat="1" ht="19.5" customHeight="1">
      <c r="A172" s="119" t="s">
        <v>711</v>
      </c>
      <c r="B172" s="120">
        <f>C172+D172</f>
        <v>1.5</v>
      </c>
      <c r="C172" s="121"/>
      <c r="D172" s="121">
        <f>E172+F172+G172</f>
        <v>1.5</v>
      </c>
      <c r="E172" s="102">
        <v>1.5</v>
      </c>
      <c r="F172" s="103"/>
      <c r="G172" s="134"/>
      <c r="H172" s="122"/>
    </row>
    <row r="173" spans="1:8" s="86" customFormat="1" ht="19.5" customHeight="1">
      <c r="A173" s="119" t="s">
        <v>712</v>
      </c>
      <c r="B173" s="120">
        <f>C173+D173</f>
        <v>2</v>
      </c>
      <c r="C173" s="121"/>
      <c r="D173" s="121">
        <f>E173+F173+G173</f>
        <v>2</v>
      </c>
      <c r="E173" s="102">
        <v>2</v>
      </c>
      <c r="F173" s="103"/>
      <c r="G173" s="134"/>
      <c r="H173" s="122"/>
    </row>
    <row r="174" spans="1:8" s="86" customFormat="1" ht="19.5" customHeight="1">
      <c r="A174" s="119" t="s">
        <v>713</v>
      </c>
      <c r="B174" s="120">
        <f>C174+D174</f>
        <v>80</v>
      </c>
      <c r="C174" s="121"/>
      <c r="D174" s="121">
        <f>E174+F174+G174</f>
        <v>80</v>
      </c>
      <c r="E174" s="102">
        <v>80</v>
      </c>
      <c r="F174" s="103"/>
      <c r="G174" s="134"/>
      <c r="H174" s="122"/>
    </row>
    <row r="175" spans="1:8" s="85" customFormat="1" ht="19.5" customHeight="1">
      <c r="A175" s="116" t="s">
        <v>714</v>
      </c>
      <c r="B175" s="123"/>
      <c r="C175" s="123"/>
      <c r="D175" s="123"/>
      <c r="E175" s="124"/>
      <c r="F175" s="125"/>
      <c r="G175" s="139"/>
      <c r="H175" s="118"/>
    </row>
    <row r="176" spans="1:8" s="85" customFormat="1" ht="19.5" customHeight="1">
      <c r="A176" s="116" t="s">
        <v>715</v>
      </c>
      <c r="B176" s="123">
        <f aca="true" t="shared" si="46" ref="B176:G176">SUM(B177:B178)</f>
        <v>7</v>
      </c>
      <c r="C176" s="123">
        <f t="shared" si="46"/>
        <v>0</v>
      </c>
      <c r="D176" s="123">
        <f t="shared" si="46"/>
        <v>7</v>
      </c>
      <c r="E176" s="123">
        <f t="shared" si="46"/>
        <v>7</v>
      </c>
      <c r="F176" s="123">
        <f t="shared" si="46"/>
        <v>0</v>
      </c>
      <c r="G176" s="123">
        <f t="shared" si="46"/>
        <v>0</v>
      </c>
      <c r="H176" s="118"/>
    </row>
    <row r="177" spans="1:8" s="86" customFormat="1" ht="19.5" customHeight="1">
      <c r="A177" s="119" t="s">
        <v>716</v>
      </c>
      <c r="B177" s="121">
        <f>C177+D177</f>
        <v>2</v>
      </c>
      <c r="C177" s="121"/>
      <c r="D177" s="121">
        <f>E177+F177+G177</f>
        <v>2</v>
      </c>
      <c r="E177" s="102">
        <v>2</v>
      </c>
      <c r="F177" s="103"/>
      <c r="G177" s="134"/>
      <c r="H177" s="122"/>
    </row>
    <row r="178" spans="1:8" s="86" customFormat="1" ht="19.5" customHeight="1">
      <c r="A178" s="119" t="s">
        <v>717</v>
      </c>
      <c r="B178" s="121">
        <f>C178+D178</f>
        <v>5</v>
      </c>
      <c r="C178" s="121"/>
      <c r="D178" s="121">
        <f>E178+F178+G178</f>
        <v>5</v>
      </c>
      <c r="E178" s="102">
        <v>5</v>
      </c>
      <c r="F178" s="103"/>
      <c r="G178" s="134"/>
      <c r="H178" s="122"/>
    </row>
    <row r="179" spans="1:8" s="85" customFormat="1" ht="19.5" customHeight="1">
      <c r="A179" s="116" t="s">
        <v>718</v>
      </c>
      <c r="B179" s="117">
        <f aca="true" t="shared" si="47" ref="B179:G179">SUM(B180:B187)</f>
        <v>463</v>
      </c>
      <c r="C179" s="117">
        <f t="shared" si="47"/>
        <v>0</v>
      </c>
      <c r="D179" s="117">
        <f t="shared" si="47"/>
        <v>463</v>
      </c>
      <c r="E179" s="117">
        <f t="shared" si="47"/>
        <v>15</v>
      </c>
      <c r="F179" s="117">
        <f t="shared" si="47"/>
        <v>448</v>
      </c>
      <c r="G179" s="117">
        <f t="shared" si="47"/>
        <v>0</v>
      </c>
      <c r="H179" s="118"/>
    </row>
    <row r="180" spans="1:8" s="86" customFormat="1" ht="19.5" customHeight="1">
      <c r="A180" s="119" t="s">
        <v>719</v>
      </c>
      <c r="B180" s="120">
        <f>C180+D180</f>
        <v>130</v>
      </c>
      <c r="C180" s="121"/>
      <c r="D180" s="121">
        <f>E180+F180+G180</f>
        <v>130</v>
      </c>
      <c r="E180" s="102"/>
      <c r="F180" s="103">
        <v>130</v>
      </c>
      <c r="G180" s="134"/>
      <c r="H180" s="122"/>
    </row>
    <row r="181" spans="1:8" s="86" customFormat="1" ht="19.5" customHeight="1">
      <c r="A181" s="119" t="s">
        <v>720</v>
      </c>
      <c r="B181" s="120">
        <f aca="true" t="shared" si="48" ref="B181:B187">C181+D181</f>
        <v>110</v>
      </c>
      <c r="C181" s="121"/>
      <c r="D181" s="121">
        <f aca="true" t="shared" si="49" ref="D181:D187">E181+F181+G181</f>
        <v>110</v>
      </c>
      <c r="E181" s="102"/>
      <c r="F181" s="103">
        <v>110</v>
      </c>
      <c r="G181" s="134"/>
      <c r="H181" s="122"/>
    </row>
    <row r="182" spans="1:8" s="86" customFormat="1" ht="19.5" customHeight="1">
      <c r="A182" s="119" t="s">
        <v>721</v>
      </c>
      <c r="B182" s="120">
        <f t="shared" si="48"/>
        <v>145</v>
      </c>
      <c r="C182" s="121"/>
      <c r="D182" s="121">
        <f t="shared" si="49"/>
        <v>145</v>
      </c>
      <c r="E182" s="102"/>
      <c r="F182" s="103">
        <v>145</v>
      </c>
      <c r="G182" s="134"/>
      <c r="H182" s="122"/>
    </row>
    <row r="183" spans="1:8" s="86" customFormat="1" ht="19.5" customHeight="1">
      <c r="A183" s="119" t="s">
        <v>722</v>
      </c>
      <c r="B183" s="120">
        <f t="shared" si="48"/>
        <v>48</v>
      </c>
      <c r="C183" s="121"/>
      <c r="D183" s="121">
        <f t="shared" si="49"/>
        <v>48</v>
      </c>
      <c r="E183" s="102"/>
      <c r="F183" s="103">
        <v>48</v>
      </c>
      <c r="G183" s="134"/>
      <c r="H183" s="122"/>
    </row>
    <row r="184" spans="1:8" s="86" customFormat="1" ht="19.5" customHeight="1">
      <c r="A184" s="119" t="s">
        <v>723</v>
      </c>
      <c r="B184" s="120">
        <f t="shared" si="48"/>
        <v>10</v>
      </c>
      <c r="C184" s="121"/>
      <c r="D184" s="121">
        <f t="shared" si="49"/>
        <v>10</v>
      </c>
      <c r="E184" s="102"/>
      <c r="F184" s="103">
        <v>10</v>
      </c>
      <c r="G184" s="134"/>
      <c r="H184" s="122"/>
    </row>
    <row r="185" spans="1:8" s="86" customFormat="1" ht="19.5" customHeight="1">
      <c r="A185" s="119" t="s">
        <v>724</v>
      </c>
      <c r="B185" s="120">
        <f t="shared" si="48"/>
        <v>5</v>
      </c>
      <c r="C185" s="121"/>
      <c r="D185" s="121">
        <f t="shared" si="49"/>
        <v>5</v>
      </c>
      <c r="E185" s="102"/>
      <c r="F185" s="103">
        <v>5</v>
      </c>
      <c r="G185" s="134"/>
      <c r="H185" s="122"/>
    </row>
    <row r="186" spans="1:8" s="86" customFormat="1" ht="19.5" customHeight="1">
      <c r="A186" s="119" t="s">
        <v>725</v>
      </c>
      <c r="B186" s="120">
        <f t="shared" si="48"/>
        <v>10</v>
      </c>
      <c r="C186" s="121"/>
      <c r="D186" s="121">
        <f t="shared" si="49"/>
        <v>10</v>
      </c>
      <c r="E186" s="102">
        <v>10</v>
      </c>
      <c r="F186" s="103"/>
      <c r="G186" s="134"/>
      <c r="H186" s="122"/>
    </row>
    <row r="187" spans="1:8" s="86" customFormat="1" ht="19.5" customHeight="1">
      <c r="A187" s="119" t="s">
        <v>726</v>
      </c>
      <c r="B187" s="120">
        <f t="shared" si="48"/>
        <v>5</v>
      </c>
      <c r="C187" s="121"/>
      <c r="D187" s="121">
        <f t="shared" si="49"/>
        <v>5</v>
      </c>
      <c r="E187" s="102">
        <v>5</v>
      </c>
      <c r="F187" s="103"/>
      <c r="G187" s="134"/>
      <c r="H187" s="122"/>
    </row>
    <row r="188" spans="1:8" s="85" customFormat="1" ht="19.5" customHeight="1">
      <c r="A188" s="116" t="s">
        <v>727</v>
      </c>
      <c r="B188" s="117">
        <f>SUM(C188:D188)</f>
        <v>0</v>
      </c>
      <c r="C188" s="123"/>
      <c r="D188" s="123"/>
      <c r="E188" s="124"/>
      <c r="F188" s="125"/>
      <c r="G188" s="139"/>
      <c r="H188" s="118"/>
    </row>
    <row r="189" spans="1:8" s="85" customFormat="1" ht="19.5" customHeight="1">
      <c r="A189" s="116" t="s">
        <v>728</v>
      </c>
      <c r="B189" s="123">
        <f aca="true" t="shared" si="50" ref="B189:G189">SUM(B190:B195)</f>
        <v>637</v>
      </c>
      <c r="C189" s="123">
        <f t="shared" si="50"/>
        <v>0</v>
      </c>
      <c r="D189" s="123">
        <f t="shared" si="50"/>
        <v>637</v>
      </c>
      <c r="E189" s="123">
        <f t="shared" si="50"/>
        <v>251</v>
      </c>
      <c r="F189" s="123">
        <f t="shared" si="50"/>
        <v>386</v>
      </c>
      <c r="G189" s="123">
        <f t="shared" si="50"/>
        <v>0</v>
      </c>
      <c r="H189" s="118"/>
    </row>
    <row r="190" spans="1:8" s="86" customFormat="1" ht="19.5" customHeight="1">
      <c r="A190" s="119" t="s">
        <v>729</v>
      </c>
      <c r="B190" s="121">
        <f aca="true" t="shared" si="51" ref="B190:B195">C190+D190</f>
        <v>70</v>
      </c>
      <c r="C190" s="121"/>
      <c r="D190" s="121">
        <f aca="true" t="shared" si="52" ref="D190:D195">E190+F190+G190</f>
        <v>70</v>
      </c>
      <c r="E190" s="102"/>
      <c r="F190" s="102">
        <v>70</v>
      </c>
      <c r="G190" s="110"/>
      <c r="H190" s="122"/>
    </row>
    <row r="191" spans="1:8" s="86" customFormat="1" ht="19.5" customHeight="1">
      <c r="A191" s="119" t="s">
        <v>730</v>
      </c>
      <c r="B191" s="121">
        <f t="shared" si="51"/>
        <v>144</v>
      </c>
      <c r="C191" s="121"/>
      <c r="D191" s="121">
        <f t="shared" si="52"/>
        <v>144</v>
      </c>
      <c r="E191" s="102"/>
      <c r="F191" s="102">
        <v>144</v>
      </c>
      <c r="G191" s="110"/>
      <c r="H191" s="122"/>
    </row>
    <row r="192" spans="1:8" s="86" customFormat="1" ht="19.5" customHeight="1">
      <c r="A192" s="119" t="s">
        <v>731</v>
      </c>
      <c r="B192" s="121">
        <f t="shared" si="51"/>
        <v>3</v>
      </c>
      <c r="C192" s="121"/>
      <c r="D192" s="121">
        <f t="shared" si="52"/>
        <v>3</v>
      </c>
      <c r="E192" s="102"/>
      <c r="F192" s="102">
        <v>3</v>
      </c>
      <c r="G192" s="110"/>
      <c r="H192" s="122"/>
    </row>
    <row r="193" spans="1:8" s="86" customFormat="1" ht="19.5" customHeight="1">
      <c r="A193" s="119" t="s">
        <v>732</v>
      </c>
      <c r="B193" s="121">
        <f t="shared" si="51"/>
        <v>170</v>
      </c>
      <c r="C193" s="121"/>
      <c r="D193" s="121">
        <f t="shared" si="52"/>
        <v>170</v>
      </c>
      <c r="E193" s="102">
        <v>51</v>
      </c>
      <c r="F193" s="102">
        <v>119</v>
      </c>
      <c r="G193" s="110"/>
      <c r="H193" s="122"/>
    </row>
    <row r="194" spans="1:8" s="86" customFormat="1" ht="19.5" customHeight="1">
      <c r="A194" s="119" t="s">
        <v>733</v>
      </c>
      <c r="B194" s="121">
        <f t="shared" si="51"/>
        <v>50</v>
      </c>
      <c r="C194" s="121"/>
      <c r="D194" s="121">
        <f t="shared" si="52"/>
        <v>50</v>
      </c>
      <c r="E194" s="102"/>
      <c r="F194" s="102">
        <v>50</v>
      </c>
      <c r="G194" s="110"/>
      <c r="H194" s="122"/>
    </row>
    <row r="195" spans="1:8" s="86" customFormat="1" ht="19.5" customHeight="1">
      <c r="A195" s="119" t="s">
        <v>734</v>
      </c>
      <c r="B195" s="121">
        <f t="shared" si="51"/>
        <v>200</v>
      </c>
      <c r="C195" s="121"/>
      <c r="D195" s="121">
        <f t="shared" si="52"/>
        <v>200</v>
      </c>
      <c r="E195" s="102">
        <v>200</v>
      </c>
      <c r="F195" s="102"/>
      <c r="G195" s="110"/>
      <c r="H195" s="122"/>
    </row>
    <row r="196" spans="1:8" s="87" customFormat="1" ht="19.5" customHeight="1">
      <c r="A196" s="116" t="s">
        <v>735</v>
      </c>
      <c r="B196" s="117">
        <f aca="true" t="shared" si="53" ref="B196:G196">SUM(B197:B202)</f>
        <v>433</v>
      </c>
      <c r="C196" s="117">
        <f t="shared" si="53"/>
        <v>0</v>
      </c>
      <c r="D196" s="117">
        <f t="shared" si="53"/>
        <v>433</v>
      </c>
      <c r="E196" s="117">
        <f t="shared" si="53"/>
        <v>0</v>
      </c>
      <c r="F196" s="117">
        <f t="shared" si="53"/>
        <v>433</v>
      </c>
      <c r="G196" s="117">
        <f t="shared" si="53"/>
        <v>0</v>
      </c>
      <c r="H196" s="118"/>
    </row>
    <row r="197" spans="1:8" s="88" customFormat="1" ht="19.5" customHeight="1">
      <c r="A197" s="119" t="s">
        <v>736</v>
      </c>
      <c r="B197" s="120">
        <f aca="true" t="shared" si="54" ref="B197:B202">C197+D197</f>
        <v>200</v>
      </c>
      <c r="C197" s="121"/>
      <c r="D197" s="121">
        <f aca="true" t="shared" si="55" ref="D197:D202">E197+F197+G197</f>
        <v>200</v>
      </c>
      <c r="E197" s="112"/>
      <c r="F197" s="112">
        <v>200</v>
      </c>
      <c r="G197" s="131"/>
      <c r="H197" s="122"/>
    </row>
    <row r="198" spans="1:8" s="88" customFormat="1" ht="19.5" customHeight="1">
      <c r="A198" s="119" t="s">
        <v>737</v>
      </c>
      <c r="B198" s="120">
        <f t="shared" si="54"/>
        <v>120</v>
      </c>
      <c r="C198" s="121"/>
      <c r="D198" s="121">
        <f t="shared" si="55"/>
        <v>120</v>
      </c>
      <c r="E198" s="112"/>
      <c r="F198" s="112">
        <v>120</v>
      </c>
      <c r="G198" s="131"/>
      <c r="H198" s="122"/>
    </row>
    <row r="199" spans="1:8" s="88" customFormat="1" ht="19.5" customHeight="1">
      <c r="A199" s="119" t="s">
        <v>738</v>
      </c>
      <c r="B199" s="120">
        <f t="shared" si="54"/>
        <v>90</v>
      </c>
      <c r="C199" s="121"/>
      <c r="D199" s="121">
        <f t="shared" si="55"/>
        <v>90</v>
      </c>
      <c r="E199" s="112"/>
      <c r="F199" s="112">
        <v>90</v>
      </c>
      <c r="G199" s="131"/>
      <c r="H199" s="122"/>
    </row>
    <row r="200" spans="1:8" s="88" customFormat="1" ht="19.5" customHeight="1">
      <c r="A200" s="119" t="s">
        <v>739</v>
      </c>
      <c r="B200" s="120">
        <f t="shared" si="54"/>
        <v>3</v>
      </c>
      <c r="C200" s="121"/>
      <c r="D200" s="121">
        <f t="shared" si="55"/>
        <v>3</v>
      </c>
      <c r="E200" s="112"/>
      <c r="F200" s="112">
        <v>3</v>
      </c>
      <c r="G200" s="131"/>
      <c r="H200" s="122"/>
    </row>
    <row r="201" spans="1:8" s="88" customFormat="1" ht="19.5" customHeight="1">
      <c r="A201" s="119" t="s">
        <v>740</v>
      </c>
      <c r="B201" s="120">
        <f t="shared" si="54"/>
        <v>10</v>
      </c>
      <c r="C201" s="121"/>
      <c r="D201" s="121">
        <f t="shared" si="55"/>
        <v>10</v>
      </c>
      <c r="E201" s="112"/>
      <c r="F201" s="112">
        <v>10</v>
      </c>
      <c r="G201" s="131"/>
      <c r="H201" s="122"/>
    </row>
    <row r="202" spans="1:8" s="88" customFormat="1" ht="19.5" customHeight="1">
      <c r="A202" s="119" t="s">
        <v>741</v>
      </c>
      <c r="B202" s="120">
        <f t="shared" si="54"/>
        <v>10</v>
      </c>
      <c r="C202" s="121"/>
      <c r="D202" s="121">
        <f t="shared" si="55"/>
        <v>10</v>
      </c>
      <c r="E202" s="112"/>
      <c r="F202" s="112">
        <v>10</v>
      </c>
      <c r="G202" s="131"/>
      <c r="H202" s="122"/>
    </row>
    <row r="203" spans="1:8" s="87" customFormat="1" ht="19.5" customHeight="1">
      <c r="A203" s="116" t="s">
        <v>742</v>
      </c>
      <c r="B203" s="117">
        <f>SUM(C203:D203)</f>
        <v>0</v>
      </c>
      <c r="C203" s="123"/>
      <c r="D203" s="123"/>
      <c r="E203" s="140"/>
      <c r="F203" s="140"/>
      <c r="G203" s="141"/>
      <c r="H203" s="118"/>
    </row>
    <row r="204" spans="1:8" s="87" customFormat="1" ht="19.5" customHeight="1">
      <c r="A204" s="116" t="s">
        <v>743</v>
      </c>
      <c r="B204" s="117">
        <f>C204+D204</f>
        <v>15</v>
      </c>
      <c r="C204" s="123"/>
      <c r="D204" s="123">
        <f>E204+F204+G204</f>
        <v>15</v>
      </c>
      <c r="E204" s="140"/>
      <c r="F204" s="140">
        <v>15</v>
      </c>
      <c r="G204" s="141"/>
      <c r="H204" s="118"/>
    </row>
    <row r="205" spans="1:8" s="87" customFormat="1" ht="19.5" customHeight="1">
      <c r="A205" s="116" t="s">
        <v>744</v>
      </c>
      <c r="B205" s="117">
        <f aca="true" t="shared" si="56" ref="B205:G205">SUM(B206)</f>
        <v>480</v>
      </c>
      <c r="C205" s="117">
        <f t="shared" si="56"/>
        <v>0</v>
      </c>
      <c r="D205" s="117">
        <f t="shared" si="56"/>
        <v>480</v>
      </c>
      <c r="E205" s="117">
        <f t="shared" si="56"/>
        <v>0</v>
      </c>
      <c r="F205" s="117">
        <f t="shared" si="56"/>
        <v>480</v>
      </c>
      <c r="G205" s="117">
        <f t="shared" si="56"/>
        <v>0</v>
      </c>
      <c r="H205" s="118"/>
    </row>
    <row r="206" spans="1:8" s="88" customFormat="1" ht="19.5" customHeight="1">
      <c r="A206" s="119" t="s">
        <v>745</v>
      </c>
      <c r="B206" s="120">
        <f>C206+D206</f>
        <v>480</v>
      </c>
      <c r="C206" s="121"/>
      <c r="D206" s="121">
        <f>E206+F206+G206</f>
        <v>480</v>
      </c>
      <c r="E206" s="112"/>
      <c r="F206" s="112">
        <v>480</v>
      </c>
      <c r="G206" s="131"/>
      <c r="H206" s="122"/>
    </row>
    <row r="207" spans="1:8" s="87" customFormat="1" ht="19.5" customHeight="1">
      <c r="A207" s="116" t="s">
        <v>746</v>
      </c>
      <c r="B207" s="117">
        <f aca="true" t="shared" si="57" ref="B207:G207">SUM(B208:B209)</f>
        <v>23</v>
      </c>
      <c r="C207" s="117">
        <f t="shared" si="57"/>
        <v>0</v>
      </c>
      <c r="D207" s="117">
        <f t="shared" si="57"/>
        <v>23</v>
      </c>
      <c r="E207" s="117">
        <f t="shared" si="57"/>
        <v>5</v>
      </c>
      <c r="F207" s="117">
        <f t="shared" si="57"/>
        <v>18</v>
      </c>
      <c r="G207" s="117">
        <f t="shared" si="57"/>
        <v>0</v>
      </c>
      <c r="H207" s="118"/>
    </row>
    <row r="208" spans="1:8" s="88" customFormat="1" ht="19.5" customHeight="1">
      <c r="A208" s="119" t="s">
        <v>747</v>
      </c>
      <c r="B208" s="120">
        <f>C208+D208</f>
        <v>15</v>
      </c>
      <c r="C208" s="121"/>
      <c r="D208" s="121">
        <f>E208+F208+G208</f>
        <v>15</v>
      </c>
      <c r="E208" s="112">
        <v>5</v>
      </c>
      <c r="F208" s="112">
        <v>10</v>
      </c>
      <c r="G208" s="131"/>
      <c r="H208" s="122"/>
    </row>
    <row r="209" spans="1:8" s="88" customFormat="1" ht="19.5" customHeight="1">
      <c r="A209" s="119" t="s">
        <v>748</v>
      </c>
      <c r="B209" s="120">
        <f>C209+D209</f>
        <v>8</v>
      </c>
      <c r="C209" s="121"/>
      <c r="D209" s="121">
        <f>E209+F209+G209</f>
        <v>8</v>
      </c>
      <c r="E209" s="112"/>
      <c r="F209" s="112">
        <v>8</v>
      </c>
      <c r="G209" s="131"/>
      <c r="H209" s="122"/>
    </row>
    <row r="210" spans="1:8" s="84" customFormat="1" ht="19.5" customHeight="1">
      <c r="A210" s="113" t="s">
        <v>24</v>
      </c>
      <c r="B210" s="114">
        <f aca="true" t="shared" si="58" ref="B210:G210">B211+B221+B226</f>
        <v>877</v>
      </c>
      <c r="C210" s="114">
        <f t="shared" si="58"/>
        <v>0</v>
      </c>
      <c r="D210" s="114">
        <f t="shared" si="58"/>
        <v>877</v>
      </c>
      <c r="E210" s="114">
        <f t="shared" si="58"/>
        <v>829</v>
      </c>
      <c r="F210" s="114">
        <f t="shared" si="58"/>
        <v>0</v>
      </c>
      <c r="G210" s="114">
        <f t="shared" si="58"/>
        <v>48</v>
      </c>
      <c r="H210" s="132"/>
    </row>
    <row r="211" spans="1:8" s="85" customFormat="1" ht="19.5" customHeight="1">
      <c r="A211" s="116" t="s">
        <v>749</v>
      </c>
      <c r="B211" s="117">
        <f aca="true" t="shared" si="59" ref="B211:G211">SUM(B212:B220)</f>
        <v>192</v>
      </c>
      <c r="C211" s="117">
        <f t="shared" si="59"/>
        <v>0</v>
      </c>
      <c r="D211" s="117">
        <f t="shared" si="59"/>
        <v>192</v>
      </c>
      <c r="E211" s="117">
        <f t="shared" si="59"/>
        <v>192</v>
      </c>
      <c r="F211" s="117">
        <f t="shared" si="59"/>
        <v>0</v>
      </c>
      <c r="G211" s="117">
        <f t="shared" si="59"/>
        <v>0</v>
      </c>
      <c r="H211" s="118"/>
    </row>
    <row r="212" spans="1:8" s="86" customFormat="1" ht="19.5" customHeight="1">
      <c r="A212" s="119" t="s">
        <v>750</v>
      </c>
      <c r="B212" s="120">
        <f>C212+D212</f>
        <v>15</v>
      </c>
      <c r="C212" s="120"/>
      <c r="D212" s="120">
        <f>E212+F212+G212</f>
        <v>15</v>
      </c>
      <c r="E212" s="102">
        <v>15</v>
      </c>
      <c r="F212" s="102"/>
      <c r="G212" s="105"/>
      <c r="H212" s="122"/>
    </row>
    <row r="213" spans="1:8" s="86" customFormat="1" ht="19.5" customHeight="1">
      <c r="A213" s="119" t="s">
        <v>751</v>
      </c>
      <c r="B213" s="120">
        <f aca="true" t="shared" si="60" ref="B213:B225">C213+D213</f>
        <v>10</v>
      </c>
      <c r="C213" s="120"/>
      <c r="D213" s="120">
        <f aca="true" t="shared" si="61" ref="D213:D225">E213+F213+G213</f>
        <v>10</v>
      </c>
      <c r="E213" s="102">
        <v>10</v>
      </c>
      <c r="F213" s="102"/>
      <c r="G213" s="105"/>
      <c r="H213" s="122"/>
    </row>
    <row r="214" spans="1:8" s="86" customFormat="1" ht="19.5" customHeight="1">
      <c r="A214" s="119" t="s">
        <v>752</v>
      </c>
      <c r="B214" s="120">
        <f t="shared" si="60"/>
        <v>10</v>
      </c>
      <c r="C214" s="120"/>
      <c r="D214" s="120">
        <f t="shared" si="61"/>
        <v>10</v>
      </c>
      <c r="E214" s="102">
        <v>10</v>
      </c>
      <c r="F214" s="102"/>
      <c r="G214" s="105"/>
      <c r="H214" s="122"/>
    </row>
    <row r="215" spans="1:8" s="86" customFormat="1" ht="19.5" customHeight="1">
      <c r="A215" s="119" t="s">
        <v>753</v>
      </c>
      <c r="B215" s="120">
        <f t="shared" si="60"/>
        <v>50</v>
      </c>
      <c r="C215" s="120"/>
      <c r="D215" s="120">
        <f t="shared" si="61"/>
        <v>50</v>
      </c>
      <c r="E215" s="102">
        <v>50</v>
      </c>
      <c r="F215" s="102"/>
      <c r="G215" s="105"/>
      <c r="H215" s="122"/>
    </row>
    <row r="216" spans="1:8" s="86" customFormat="1" ht="19.5" customHeight="1">
      <c r="A216" s="119" t="s">
        <v>754</v>
      </c>
      <c r="B216" s="120">
        <f t="shared" si="60"/>
        <v>10</v>
      </c>
      <c r="C216" s="120"/>
      <c r="D216" s="120">
        <f t="shared" si="61"/>
        <v>10</v>
      </c>
      <c r="E216" s="102">
        <v>10</v>
      </c>
      <c r="F216" s="102"/>
      <c r="G216" s="105"/>
      <c r="H216" s="122"/>
    </row>
    <row r="217" spans="1:8" s="86" customFormat="1" ht="19.5" customHeight="1">
      <c r="A217" s="119" t="s">
        <v>755</v>
      </c>
      <c r="B217" s="120">
        <f t="shared" si="60"/>
        <v>24</v>
      </c>
      <c r="C217" s="120"/>
      <c r="D217" s="120">
        <f t="shared" si="61"/>
        <v>24</v>
      </c>
      <c r="E217" s="102">
        <v>24</v>
      </c>
      <c r="F217" s="102"/>
      <c r="G217" s="105"/>
      <c r="H217" s="122"/>
    </row>
    <row r="218" spans="1:8" s="86" customFormat="1" ht="19.5" customHeight="1">
      <c r="A218" s="119" t="s">
        <v>756</v>
      </c>
      <c r="B218" s="120">
        <f t="shared" si="60"/>
        <v>38</v>
      </c>
      <c r="C218" s="120"/>
      <c r="D218" s="120">
        <f t="shared" si="61"/>
        <v>38</v>
      </c>
      <c r="E218" s="102">
        <v>38</v>
      </c>
      <c r="F218" s="102"/>
      <c r="G218" s="105"/>
      <c r="H218" s="122"/>
    </row>
    <row r="219" spans="1:8" s="86" customFormat="1" ht="19.5" customHeight="1">
      <c r="A219" s="119" t="s">
        <v>757</v>
      </c>
      <c r="B219" s="120">
        <f t="shared" si="60"/>
        <v>30</v>
      </c>
      <c r="C219" s="120"/>
      <c r="D219" s="120">
        <f t="shared" si="61"/>
        <v>30</v>
      </c>
      <c r="E219" s="102">
        <v>30</v>
      </c>
      <c r="F219" s="102"/>
      <c r="G219" s="105"/>
      <c r="H219" s="122"/>
    </row>
    <row r="220" spans="1:8" s="86" customFormat="1" ht="19.5" customHeight="1">
      <c r="A220" s="119" t="s">
        <v>758</v>
      </c>
      <c r="B220" s="120">
        <f t="shared" si="60"/>
        <v>5</v>
      </c>
      <c r="C220" s="120"/>
      <c r="D220" s="120">
        <f t="shared" si="61"/>
        <v>5</v>
      </c>
      <c r="E220" s="102">
        <v>5</v>
      </c>
      <c r="F220" s="102"/>
      <c r="G220" s="105"/>
      <c r="H220" s="122"/>
    </row>
    <row r="221" spans="1:8" s="85" customFormat="1" ht="19.5" customHeight="1">
      <c r="A221" s="116" t="s">
        <v>759</v>
      </c>
      <c r="B221" s="117">
        <f aca="true" t="shared" si="62" ref="B221:G221">SUM(B222:B225)</f>
        <v>73</v>
      </c>
      <c r="C221" s="117">
        <f t="shared" si="62"/>
        <v>0</v>
      </c>
      <c r="D221" s="117">
        <f t="shared" si="62"/>
        <v>73</v>
      </c>
      <c r="E221" s="117">
        <f t="shared" si="62"/>
        <v>25</v>
      </c>
      <c r="F221" s="117">
        <f t="shared" si="62"/>
        <v>0</v>
      </c>
      <c r="G221" s="117">
        <f t="shared" si="62"/>
        <v>48</v>
      </c>
      <c r="H221" s="118"/>
    </row>
    <row r="222" spans="1:8" s="86" customFormat="1" ht="19.5" customHeight="1">
      <c r="A222" s="119" t="s">
        <v>760</v>
      </c>
      <c r="B222" s="120">
        <f t="shared" si="60"/>
        <v>5</v>
      </c>
      <c r="C222" s="121"/>
      <c r="D222" s="120">
        <f t="shared" si="61"/>
        <v>5</v>
      </c>
      <c r="E222" s="102">
        <v>5</v>
      </c>
      <c r="F222" s="103"/>
      <c r="G222" s="105"/>
      <c r="H222" s="122"/>
    </row>
    <row r="223" spans="1:8" s="86" customFormat="1" ht="19.5" customHeight="1">
      <c r="A223" s="119" t="s">
        <v>761</v>
      </c>
      <c r="B223" s="120">
        <f t="shared" si="60"/>
        <v>10</v>
      </c>
      <c r="C223" s="121"/>
      <c r="D223" s="120">
        <f t="shared" si="61"/>
        <v>10</v>
      </c>
      <c r="E223" s="102">
        <v>10</v>
      </c>
      <c r="F223" s="103"/>
      <c r="G223" s="105"/>
      <c r="H223" s="122"/>
    </row>
    <row r="224" spans="1:8" s="86" customFormat="1" ht="19.5" customHeight="1">
      <c r="A224" s="119" t="s">
        <v>762</v>
      </c>
      <c r="B224" s="120">
        <f t="shared" si="60"/>
        <v>8</v>
      </c>
      <c r="C224" s="121"/>
      <c r="D224" s="120">
        <f t="shared" si="61"/>
        <v>8</v>
      </c>
      <c r="E224" s="102">
        <v>8</v>
      </c>
      <c r="F224" s="103"/>
      <c r="G224" s="105"/>
      <c r="H224" s="122"/>
    </row>
    <row r="225" spans="1:8" s="86" customFormat="1" ht="19.5" customHeight="1">
      <c r="A225" s="119" t="s">
        <v>763</v>
      </c>
      <c r="B225" s="120">
        <f t="shared" si="60"/>
        <v>50</v>
      </c>
      <c r="C225" s="121"/>
      <c r="D225" s="120">
        <f t="shared" si="61"/>
        <v>50</v>
      </c>
      <c r="E225" s="102">
        <v>2</v>
      </c>
      <c r="F225" s="103"/>
      <c r="G225" s="105">
        <v>48</v>
      </c>
      <c r="H225" s="122"/>
    </row>
    <row r="226" spans="1:8" s="85" customFormat="1" ht="19.5" customHeight="1">
      <c r="A226" s="116" t="s">
        <v>764</v>
      </c>
      <c r="B226" s="117">
        <f aca="true" t="shared" si="63" ref="B226:G226">SUM(B227)</f>
        <v>612</v>
      </c>
      <c r="C226" s="117">
        <f t="shared" si="63"/>
        <v>0</v>
      </c>
      <c r="D226" s="117">
        <f t="shared" si="63"/>
        <v>612</v>
      </c>
      <c r="E226" s="117">
        <f t="shared" si="63"/>
        <v>612</v>
      </c>
      <c r="F226" s="117">
        <f t="shared" si="63"/>
        <v>0</v>
      </c>
      <c r="G226" s="117">
        <f t="shared" si="63"/>
        <v>0</v>
      </c>
      <c r="H226" s="118"/>
    </row>
    <row r="227" spans="1:8" s="86" customFormat="1" ht="19.5" customHeight="1">
      <c r="A227" s="119" t="s">
        <v>765</v>
      </c>
      <c r="B227" s="120">
        <f>C227+D227</f>
        <v>612</v>
      </c>
      <c r="C227" s="121"/>
      <c r="D227" s="121">
        <f>E227+F227+G227</f>
        <v>612</v>
      </c>
      <c r="E227" s="102">
        <v>612</v>
      </c>
      <c r="F227" s="103"/>
      <c r="G227" s="105"/>
      <c r="H227" s="122" t="s">
        <v>766</v>
      </c>
    </row>
    <row r="228" spans="1:8" s="84" customFormat="1" ht="19.5" customHeight="1">
      <c r="A228" s="113" t="s">
        <v>26</v>
      </c>
      <c r="B228" s="114">
        <f aca="true" t="shared" si="64" ref="B228:G228">B229+B276+B277</f>
        <v>7502.220000000003</v>
      </c>
      <c r="C228" s="114">
        <f t="shared" si="64"/>
        <v>2456.37</v>
      </c>
      <c r="D228" s="114">
        <f t="shared" si="64"/>
        <v>5045.85</v>
      </c>
      <c r="E228" s="114">
        <f t="shared" si="64"/>
        <v>1735.85</v>
      </c>
      <c r="F228" s="114">
        <f t="shared" si="64"/>
        <v>0</v>
      </c>
      <c r="G228" s="114">
        <f t="shared" si="64"/>
        <v>3310</v>
      </c>
      <c r="H228" s="132"/>
    </row>
    <row r="229" spans="1:8" s="85" customFormat="1" ht="19.5" customHeight="1">
      <c r="A229" s="116" t="s">
        <v>767</v>
      </c>
      <c r="B229" s="117">
        <f aca="true" t="shared" si="65" ref="B229:G229">SUM(B230:B275)</f>
        <v>7502.220000000003</v>
      </c>
      <c r="C229" s="117">
        <f t="shared" si="65"/>
        <v>2456.37</v>
      </c>
      <c r="D229" s="117">
        <f t="shared" si="65"/>
        <v>5045.85</v>
      </c>
      <c r="E229" s="117">
        <f t="shared" si="65"/>
        <v>1735.85</v>
      </c>
      <c r="F229" s="117">
        <f t="shared" si="65"/>
        <v>0</v>
      </c>
      <c r="G229" s="117">
        <f t="shared" si="65"/>
        <v>3310</v>
      </c>
      <c r="H229" s="118"/>
    </row>
    <row r="230" spans="1:8" s="86" customFormat="1" ht="19.5" customHeight="1">
      <c r="A230" s="119" t="s">
        <v>768</v>
      </c>
      <c r="B230" s="120">
        <f>C230+D230</f>
        <v>654</v>
      </c>
      <c r="C230" s="121"/>
      <c r="D230" s="121">
        <f>E230+F230+G230</f>
        <v>654</v>
      </c>
      <c r="E230" s="112"/>
      <c r="F230" s="130"/>
      <c r="G230" s="131">
        <v>654</v>
      </c>
      <c r="H230" s="122" t="s">
        <v>769</v>
      </c>
    </row>
    <row r="231" spans="1:8" s="86" customFormat="1" ht="19.5" customHeight="1">
      <c r="A231" s="119" t="s">
        <v>770</v>
      </c>
      <c r="B231" s="120">
        <f aca="true" t="shared" si="66" ref="B231:B275">C231+D231</f>
        <v>541</v>
      </c>
      <c r="C231" s="121"/>
      <c r="D231" s="121">
        <f aca="true" t="shared" si="67" ref="D231:D275">E231+F231+G231</f>
        <v>541</v>
      </c>
      <c r="E231" s="112">
        <v>192</v>
      </c>
      <c r="F231" s="130"/>
      <c r="G231" s="131">
        <v>349</v>
      </c>
      <c r="H231" s="122" t="s">
        <v>769</v>
      </c>
    </row>
    <row r="232" spans="1:8" s="86" customFormat="1" ht="19.5" customHeight="1">
      <c r="A232" s="119" t="s">
        <v>771</v>
      </c>
      <c r="B232" s="120">
        <f t="shared" si="66"/>
        <v>462</v>
      </c>
      <c r="C232" s="121"/>
      <c r="D232" s="121">
        <f t="shared" si="67"/>
        <v>462</v>
      </c>
      <c r="E232" s="112">
        <v>46.2</v>
      </c>
      <c r="F232" s="130"/>
      <c r="G232" s="131">
        <v>415.8</v>
      </c>
      <c r="H232" s="122" t="s">
        <v>772</v>
      </c>
    </row>
    <row r="233" spans="1:8" s="86" customFormat="1" ht="19.5" customHeight="1">
      <c r="A233" s="119" t="s">
        <v>773</v>
      </c>
      <c r="B233" s="120">
        <f t="shared" si="66"/>
        <v>588</v>
      </c>
      <c r="C233" s="121"/>
      <c r="D233" s="121">
        <f t="shared" si="67"/>
        <v>588</v>
      </c>
      <c r="E233" s="112">
        <v>58.8</v>
      </c>
      <c r="F233" s="130"/>
      <c r="G233" s="131">
        <v>529.2</v>
      </c>
      <c r="H233" s="122" t="s">
        <v>772</v>
      </c>
    </row>
    <row r="234" spans="1:8" s="86" customFormat="1" ht="19.5" customHeight="1">
      <c r="A234" s="119" t="s">
        <v>774</v>
      </c>
      <c r="B234" s="120">
        <f t="shared" si="66"/>
        <v>462</v>
      </c>
      <c r="C234" s="121"/>
      <c r="D234" s="121">
        <f t="shared" si="67"/>
        <v>462</v>
      </c>
      <c r="E234" s="112">
        <v>46.2</v>
      </c>
      <c r="F234" s="130"/>
      <c r="G234" s="131">
        <v>415.8</v>
      </c>
      <c r="H234" s="122" t="s">
        <v>772</v>
      </c>
    </row>
    <row r="235" spans="1:8" s="86" customFormat="1" ht="19.5" customHeight="1">
      <c r="A235" s="119" t="s">
        <v>775</v>
      </c>
      <c r="B235" s="120">
        <f t="shared" si="66"/>
        <v>588</v>
      </c>
      <c r="C235" s="121"/>
      <c r="D235" s="121">
        <f t="shared" si="67"/>
        <v>588</v>
      </c>
      <c r="E235" s="112">
        <v>58.8</v>
      </c>
      <c r="F235" s="130"/>
      <c r="G235" s="131">
        <v>529.2</v>
      </c>
      <c r="H235" s="122" t="s">
        <v>772</v>
      </c>
    </row>
    <row r="236" spans="1:8" s="86" customFormat="1" ht="19.5" customHeight="1">
      <c r="A236" s="119" t="s">
        <v>776</v>
      </c>
      <c r="B236" s="120">
        <f t="shared" si="66"/>
        <v>100</v>
      </c>
      <c r="C236" s="121"/>
      <c r="D236" s="121">
        <f t="shared" si="67"/>
        <v>100</v>
      </c>
      <c r="E236" s="112">
        <v>40</v>
      </c>
      <c r="F236" s="130"/>
      <c r="G236" s="131">
        <v>60</v>
      </c>
      <c r="H236" s="122" t="s">
        <v>777</v>
      </c>
    </row>
    <row r="237" spans="1:8" s="86" customFormat="1" ht="19.5" customHeight="1">
      <c r="A237" s="119" t="s">
        <v>778</v>
      </c>
      <c r="B237" s="120">
        <f t="shared" si="66"/>
        <v>50</v>
      </c>
      <c r="C237" s="121"/>
      <c r="D237" s="121">
        <f t="shared" si="67"/>
        <v>50</v>
      </c>
      <c r="E237" s="112">
        <v>5</v>
      </c>
      <c r="F237" s="130"/>
      <c r="G237" s="131">
        <v>45</v>
      </c>
      <c r="H237" s="142" t="s">
        <v>779</v>
      </c>
    </row>
    <row r="238" spans="1:8" s="86" customFormat="1" ht="19.5" customHeight="1">
      <c r="A238" s="119" t="s">
        <v>780</v>
      </c>
      <c r="B238" s="120">
        <f t="shared" si="66"/>
        <v>40</v>
      </c>
      <c r="C238" s="121"/>
      <c r="D238" s="121">
        <f t="shared" si="67"/>
        <v>40</v>
      </c>
      <c r="E238" s="112">
        <v>8</v>
      </c>
      <c r="F238" s="130"/>
      <c r="G238" s="131">
        <v>32</v>
      </c>
      <c r="H238" s="142" t="s">
        <v>781</v>
      </c>
    </row>
    <row r="239" spans="1:8" s="86" customFormat="1" ht="19.5" customHeight="1">
      <c r="A239" s="119" t="s">
        <v>782</v>
      </c>
      <c r="B239" s="120">
        <f t="shared" si="66"/>
        <v>102.6</v>
      </c>
      <c r="C239" s="121"/>
      <c r="D239" s="121">
        <f t="shared" si="67"/>
        <v>102.6</v>
      </c>
      <c r="E239" s="112">
        <v>77.6</v>
      </c>
      <c r="F239" s="130"/>
      <c r="G239" s="131">
        <v>25</v>
      </c>
      <c r="H239" s="142" t="s">
        <v>783</v>
      </c>
    </row>
    <row r="240" spans="1:8" s="86" customFormat="1" ht="19.5" customHeight="1">
      <c r="A240" s="119" t="s">
        <v>784</v>
      </c>
      <c r="B240" s="120">
        <f t="shared" si="66"/>
        <v>260</v>
      </c>
      <c r="C240" s="121"/>
      <c r="D240" s="121">
        <f t="shared" si="67"/>
        <v>260</v>
      </c>
      <c r="E240" s="112">
        <v>44</v>
      </c>
      <c r="F240" s="130"/>
      <c r="G240" s="131">
        <v>216</v>
      </c>
      <c r="H240" s="142" t="s">
        <v>783</v>
      </c>
    </row>
    <row r="241" spans="1:8" s="86" customFormat="1" ht="19.5" customHeight="1">
      <c r="A241" s="119" t="s">
        <v>785</v>
      </c>
      <c r="B241" s="120">
        <f t="shared" si="66"/>
        <v>30</v>
      </c>
      <c r="C241" s="121"/>
      <c r="D241" s="121">
        <f t="shared" si="67"/>
        <v>30</v>
      </c>
      <c r="E241" s="112"/>
      <c r="F241" s="130"/>
      <c r="G241" s="131">
        <v>30</v>
      </c>
      <c r="H241" s="142"/>
    </row>
    <row r="242" spans="1:8" s="86" customFormat="1" ht="19.5" customHeight="1">
      <c r="A242" s="119" t="s">
        <v>786</v>
      </c>
      <c r="B242" s="120">
        <f t="shared" si="66"/>
        <v>10</v>
      </c>
      <c r="C242" s="121"/>
      <c r="D242" s="121">
        <f t="shared" si="67"/>
        <v>10</v>
      </c>
      <c r="E242" s="112">
        <v>1</v>
      </c>
      <c r="F242" s="130"/>
      <c r="G242" s="131">
        <v>9</v>
      </c>
      <c r="H242" s="142" t="s">
        <v>779</v>
      </c>
    </row>
    <row r="243" spans="1:8" s="86" customFormat="1" ht="19.5" customHeight="1">
      <c r="A243" s="119" t="s">
        <v>787</v>
      </c>
      <c r="B243" s="120">
        <f t="shared" si="66"/>
        <v>2</v>
      </c>
      <c r="C243" s="121"/>
      <c r="D243" s="121">
        <f t="shared" si="67"/>
        <v>2</v>
      </c>
      <c r="E243" s="112">
        <v>2</v>
      </c>
      <c r="F243" s="130"/>
      <c r="G243" s="131"/>
      <c r="H243" s="142"/>
    </row>
    <row r="244" spans="1:8" s="86" customFormat="1" ht="19.5" customHeight="1">
      <c r="A244" s="119" t="s">
        <v>788</v>
      </c>
      <c r="B244" s="120">
        <f t="shared" si="66"/>
        <v>1</v>
      </c>
      <c r="C244" s="121"/>
      <c r="D244" s="121">
        <f t="shared" si="67"/>
        <v>1</v>
      </c>
      <c r="E244" s="112">
        <v>1</v>
      </c>
      <c r="F244" s="130"/>
      <c r="G244" s="131"/>
      <c r="H244" s="122"/>
    </row>
    <row r="245" spans="1:8" s="86" customFormat="1" ht="19.5" customHeight="1">
      <c r="A245" s="119" t="s">
        <v>789</v>
      </c>
      <c r="B245" s="120">
        <f t="shared" si="66"/>
        <v>4</v>
      </c>
      <c r="C245" s="121"/>
      <c r="D245" s="121">
        <f t="shared" si="67"/>
        <v>4</v>
      </c>
      <c r="E245" s="112">
        <v>4</v>
      </c>
      <c r="F245" s="130"/>
      <c r="G245" s="131"/>
      <c r="H245" s="122"/>
    </row>
    <row r="246" spans="1:8" s="86" customFormat="1" ht="19.5" customHeight="1">
      <c r="A246" s="119" t="s">
        <v>790</v>
      </c>
      <c r="B246" s="120">
        <f t="shared" si="66"/>
        <v>168.69</v>
      </c>
      <c r="C246" s="121">
        <v>134.94</v>
      </c>
      <c r="D246" s="121">
        <f t="shared" si="67"/>
        <v>33.75</v>
      </c>
      <c r="E246" s="112">
        <v>33.75</v>
      </c>
      <c r="F246" s="130"/>
      <c r="G246" s="131"/>
      <c r="H246" s="122" t="s">
        <v>791</v>
      </c>
    </row>
    <row r="247" spans="1:8" s="86" customFormat="1" ht="19.5" customHeight="1">
      <c r="A247" s="119" t="s">
        <v>792</v>
      </c>
      <c r="B247" s="120">
        <f t="shared" si="66"/>
        <v>26.71</v>
      </c>
      <c r="C247" s="121">
        <v>20.71</v>
      </c>
      <c r="D247" s="121">
        <f t="shared" si="67"/>
        <v>6</v>
      </c>
      <c r="E247" s="112">
        <v>6</v>
      </c>
      <c r="F247" s="130"/>
      <c r="G247" s="131"/>
      <c r="H247" s="122"/>
    </row>
    <row r="248" spans="1:8" s="86" customFormat="1" ht="19.5" customHeight="1">
      <c r="A248" s="119" t="s">
        <v>793</v>
      </c>
      <c r="B248" s="120">
        <f t="shared" si="66"/>
        <v>32.019999999999996</v>
      </c>
      <c r="C248" s="121">
        <v>25.02</v>
      </c>
      <c r="D248" s="121">
        <f t="shared" si="67"/>
        <v>7</v>
      </c>
      <c r="E248" s="112">
        <v>7</v>
      </c>
      <c r="F248" s="130"/>
      <c r="G248" s="131"/>
      <c r="H248" s="122"/>
    </row>
    <row r="249" spans="1:8" s="86" customFormat="1" ht="19.5" customHeight="1">
      <c r="A249" s="119" t="s">
        <v>794</v>
      </c>
      <c r="B249" s="120">
        <f t="shared" si="66"/>
        <v>103.3</v>
      </c>
      <c r="C249" s="121">
        <v>73.3</v>
      </c>
      <c r="D249" s="121">
        <f t="shared" si="67"/>
        <v>30</v>
      </c>
      <c r="E249" s="112">
        <v>30</v>
      </c>
      <c r="F249" s="130"/>
      <c r="G249" s="131"/>
      <c r="H249" s="122"/>
    </row>
    <row r="250" spans="1:8" s="86" customFormat="1" ht="19.5" customHeight="1">
      <c r="A250" s="119" t="s">
        <v>795</v>
      </c>
      <c r="B250" s="120">
        <f t="shared" si="66"/>
        <v>251</v>
      </c>
      <c r="C250" s="121">
        <v>186</v>
      </c>
      <c r="D250" s="121">
        <f t="shared" si="67"/>
        <v>65</v>
      </c>
      <c r="E250" s="112">
        <v>65</v>
      </c>
      <c r="F250" s="130"/>
      <c r="G250" s="131"/>
      <c r="H250" s="122"/>
    </row>
    <row r="251" spans="1:8" s="86" customFormat="1" ht="19.5" customHeight="1">
      <c r="A251" s="119" t="s">
        <v>796</v>
      </c>
      <c r="B251" s="120">
        <f t="shared" si="66"/>
        <v>179.56</v>
      </c>
      <c r="C251" s="121">
        <v>178.06</v>
      </c>
      <c r="D251" s="121">
        <f t="shared" si="67"/>
        <v>1.5</v>
      </c>
      <c r="E251" s="112">
        <v>1.5</v>
      </c>
      <c r="F251" s="130"/>
      <c r="G251" s="131"/>
      <c r="H251" s="122"/>
    </row>
    <row r="252" spans="1:8" s="86" customFormat="1" ht="19.5" customHeight="1">
      <c r="A252" s="119" t="s">
        <v>797</v>
      </c>
      <c r="B252" s="120">
        <f t="shared" si="66"/>
        <v>33.019999999999996</v>
      </c>
      <c r="C252" s="121">
        <v>18.02</v>
      </c>
      <c r="D252" s="121">
        <f t="shared" si="67"/>
        <v>15</v>
      </c>
      <c r="E252" s="112">
        <v>15</v>
      </c>
      <c r="F252" s="130"/>
      <c r="G252" s="131"/>
      <c r="H252" s="122"/>
    </row>
    <row r="253" spans="1:8" s="86" customFormat="1" ht="27.75" customHeight="1">
      <c r="A253" s="119" t="s">
        <v>798</v>
      </c>
      <c r="B253" s="120">
        <f t="shared" si="66"/>
        <v>333</v>
      </c>
      <c r="C253" s="121">
        <v>283</v>
      </c>
      <c r="D253" s="121">
        <f t="shared" si="67"/>
        <v>50</v>
      </c>
      <c r="E253" s="112">
        <v>50</v>
      </c>
      <c r="F253" s="130"/>
      <c r="G253" s="131"/>
      <c r="H253" s="122"/>
    </row>
    <row r="254" spans="1:8" s="86" customFormat="1" ht="30.75" customHeight="1">
      <c r="A254" s="119" t="s">
        <v>799</v>
      </c>
      <c r="B254" s="120">
        <f t="shared" si="66"/>
        <v>154.64</v>
      </c>
      <c r="C254" s="121">
        <v>137.64</v>
      </c>
      <c r="D254" s="121">
        <f t="shared" si="67"/>
        <v>17</v>
      </c>
      <c r="E254" s="112">
        <v>17</v>
      </c>
      <c r="F254" s="130"/>
      <c r="G254" s="131"/>
      <c r="H254" s="122"/>
    </row>
    <row r="255" spans="1:8" s="86" customFormat="1" ht="19.5" customHeight="1">
      <c r="A255" s="119" t="s">
        <v>800</v>
      </c>
      <c r="B255" s="120">
        <f t="shared" si="66"/>
        <v>121.83</v>
      </c>
      <c r="C255" s="121">
        <v>108.83</v>
      </c>
      <c r="D255" s="121">
        <f t="shared" si="67"/>
        <v>13</v>
      </c>
      <c r="E255" s="112">
        <v>13</v>
      </c>
      <c r="F255" s="130"/>
      <c r="G255" s="131"/>
      <c r="H255" s="122"/>
    </row>
    <row r="256" spans="1:8" s="86" customFormat="1" ht="19.5" customHeight="1">
      <c r="A256" s="119" t="s">
        <v>801</v>
      </c>
      <c r="B256" s="120">
        <f t="shared" si="66"/>
        <v>55.6</v>
      </c>
      <c r="C256" s="121">
        <v>45.6</v>
      </c>
      <c r="D256" s="121">
        <f t="shared" si="67"/>
        <v>10</v>
      </c>
      <c r="E256" s="112">
        <v>10</v>
      </c>
      <c r="F256" s="130"/>
      <c r="G256" s="131"/>
      <c r="H256" s="122"/>
    </row>
    <row r="257" spans="1:8" s="86" customFormat="1" ht="30.75" customHeight="1">
      <c r="A257" s="119" t="s">
        <v>802</v>
      </c>
      <c r="B257" s="120">
        <f t="shared" si="66"/>
        <v>60.4</v>
      </c>
      <c r="C257" s="121">
        <v>55.4</v>
      </c>
      <c r="D257" s="121">
        <f t="shared" si="67"/>
        <v>5</v>
      </c>
      <c r="E257" s="112">
        <v>5</v>
      </c>
      <c r="F257" s="130"/>
      <c r="G257" s="131"/>
      <c r="H257" s="122"/>
    </row>
    <row r="258" spans="1:8" s="86" customFormat="1" ht="30" customHeight="1">
      <c r="A258" s="119" t="s">
        <v>803</v>
      </c>
      <c r="B258" s="120">
        <f t="shared" si="66"/>
        <v>52.6</v>
      </c>
      <c r="C258" s="121">
        <v>46.6</v>
      </c>
      <c r="D258" s="121">
        <f t="shared" si="67"/>
        <v>6</v>
      </c>
      <c r="E258" s="112">
        <v>6</v>
      </c>
      <c r="F258" s="130"/>
      <c r="G258" s="131"/>
      <c r="H258" s="122"/>
    </row>
    <row r="259" spans="1:8" s="86" customFormat="1" ht="19.5" customHeight="1">
      <c r="A259" s="119" t="s">
        <v>804</v>
      </c>
      <c r="B259" s="120">
        <f t="shared" si="66"/>
        <v>36.6</v>
      </c>
      <c r="C259" s="121">
        <v>26.6</v>
      </c>
      <c r="D259" s="121">
        <f t="shared" si="67"/>
        <v>10</v>
      </c>
      <c r="E259" s="112">
        <v>10</v>
      </c>
      <c r="F259" s="130"/>
      <c r="G259" s="131"/>
      <c r="H259" s="122"/>
    </row>
    <row r="260" spans="1:8" s="86" customFormat="1" ht="19.5" customHeight="1">
      <c r="A260" s="119" t="s">
        <v>805</v>
      </c>
      <c r="B260" s="120">
        <f t="shared" si="66"/>
        <v>66.89</v>
      </c>
      <c r="C260" s="121">
        <v>56.89</v>
      </c>
      <c r="D260" s="121">
        <f t="shared" si="67"/>
        <v>10</v>
      </c>
      <c r="E260" s="112">
        <v>10</v>
      </c>
      <c r="F260" s="130"/>
      <c r="G260" s="131"/>
      <c r="H260" s="122"/>
    </row>
    <row r="261" spans="1:8" s="86" customFormat="1" ht="28.5" customHeight="1">
      <c r="A261" s="119" t="s">
        <v>806</v>
      </c>
      <c r="B261" s="120">
        <f t="shared" si="66"/>
        <v>252.53</v>
      </c>
      <c r="C261" s="121">
        <v>212.53</v>
      </c>
      <c r="D261" s="121">
        <f t="shared" si="67"/>
        <v>40</v>
      </c>
      <c r="E261" s="112">
        <v>40</v>
      </c>
      <c r="F261" s="130"/>
      <c r="G261" s="131"/>
      <c r="H261" s="122"/>
    </row>
    <row r="262" spans="1:8" s="86" customFormat="1" ht="19.5" customHeight="1">
      <c r="A262" s="119" t="s">
        <v>807</v>
      </c>
      <c r="B262" s="120">
        <f t="shared" si="66"/>
        <v>180.59</v>
      </c>
      <c r="C262" s="121">
        <v>150.59</v>
      </c>
      <c r="D262" s="121">
        <f t="shared" si="67"/>
        <v>30</v>
      </c>
      <c r="E262" s="112">
        <v>30</v>
      </c>
      <c r="F262" s="130"/>
      <c r="G262" s="131"/>
      <c r="H262" s="122"/>
    </row>
    <row r="263" spans="1:8" s="86" customFormat="1" ht="19.5" customHeight="1">
      <c r="A263" s="119" t="s">
        <v>808</v>
      </c>
      <c r="B263" s="120">
        <f t="shared" si="66"/>
        <v>45.51</v>
      </c>
      <c r="C263" s="121">
        <v>35.51</v>
      </c>
      <c r="D263" s="121">
        <f t="shared" si="67"/>
        <v>10</v>
      </c>
      <c r="E263" s="112">
        <v>10</v>
      </c>
      <c r="F263" s="130"/>
      <c r="G263" s="131"/>
      <c r="H263" s="122"/>
    </row>
    <row r="264" spans="1:8" s="86" customFormat="1" ht="19.5" customHeight="1">
      <c r="A264" s="119" t="s">
        <v>809</v>
      </c>
      <c r="B264" s="120">
        <f t="shared" si="66"/>
        <v>41</v>
      </c>
      <c r="C264" s="121">
        <v>28</v>
      </c>
      <c r="D264" s="121">
        <f t="shared" si="67"/>
        <v>13</v>
      </c>
      <c r="E264" s="112">
        <v>13</v>
      </c>
      <c r="F264" s="130"/>
      <c r="G264" s="131"/>
      <c r="H264" s="122"/>
    </row>
    <row r="265" spans="1:8" s="86" customFormat="1" ht="28.5" customHeight="1">
      <c r="A265" s="119" t="s">
        <v>810</v>
      </c>
      <c r="B265" s="120">
        <f t="shared" si="66"/>
        <v>265</v>
      </c>
      <c r="C265" s="121">
        <v>210</v>
      </c>
      <c r="D265" s="121">
        <f t="shared" si="67"/>
        <v>55</v>
      </c>
      <c r="E265" s="112">
        <v>55</v>
      </c>
      <c r="F265" s="130"/>
      <c r="G265" s="131"/>
      <c r="H265" s="122"/>
    </row>
    <row r="266" spans="1:8" s="86" customFormat="1" ht="27" customHeight="1">
      <c r="A266" s="119" t="s">
        <v>811</v>
      </c>
      <c r="B266" s="120">
        <f t="shared" si="66"/>
        <v>165</v>
      </c>
      <c r="C266" s="121">
        <v>135</v>
      </c>
      <c r="D266" s="121">
        <f t="shared" si="67"/>
        <v>30</v>
      </c>
      <c r="E266" s="112">
        <v>30</v>
      </c>
      <c r="F266" s="130"/>
      <c r="G266" s="131"/>
      <c r="H266" s="122"/>
    </row>
    <row r="267" spans="1:8" s="86" customFormat="1" ht="19.5" customHeight="1">
      <c r="A267" s="119" t="s">
        <v>812</v>
      </c>
      <c r="B267" s="120">
        <f t="shared" si="66"/>
        <v>250.76</v>
      </c>
      <c r="C267" s="121">
        <v>200.76</v>
      </c>
      <c r="D267" s="121">
        <f t="shared" si="67"/>
        <v>50</v>
      </c>
      <c r="E267" s="112">
        <v>50</v>
      </c>
      <c r="F267" s="130"/>
      <c r="G267" s="131"/>
      <c r="H267" s="122"/>
    </row>
    <row r="268" spans="1:8" s="86" customFormat="1" ht="19.5" customHeight="1">
      <c r="A268" s="119" t="s">
        <v>813</v>
      </c>
      <c r="B268" s="120">
        <f t="shared" si="66"/>
        <v>104.37</v>
      </c>
      <c r="C268" s="121">
        <v>87.37</v>
      </c>
      <c r="D268" s="121">
        <f t="shared" si="67"/>
        <v>17</v>
      </c>
      <c r="E268" s="112">
        <v>17</v>
      </c>
      <c r="F268" s="130"/>
      <c r="G268" s="131"/>
      <c r="H268" s="122"/>
    </row>
    <row r="269" spans="1:8" s="86" customFormat="1" ht="26.25" customHeight="1">
      <c r="A269" s="119" t="s">
        <v>814</v>
      </c>
      <c r="B269" s="120">
        <f t="shared" si="66"/>
        <v>100</v>
      </c>
      <c r="C269" s="121"/>
      <c r="D269" s="121">
        <f t="shared" si="67"/>
        <v>100</v>
      </c>
      <c r="E269" s="112">
        <v>100</v>
      </c>
      <c r="F269" s="130"/>
      <c r="G269" s="131"/>
      <c r="H269" s="122"/>
    </row>
    <row r="270" spans="1:8" s="86" customFormat="1" ht="28.5" customHeight="1">
      <c r="A270" s="119" t="s">
        <v>815</v>
      </c>
      <c r="B270" s="120">
        <f t="shared" si="66"/>
        <v>100</v>
      </c>
      <c r="C270" s="121"/>
      <c r="D270" s="121">
        <f t="shared" si="67"/>
        <v>100</v>
      </c>
      <c r="E270" s="112">
        <v>100</v>
      </c>
      <c r="F270" s="130"/>
      <c r="G270" s="131"/>
      <c r="H270" s="122"/>
    </row>
    <row r="271" spans="1:8" s="86" customFormat="1" ht="19.5" customHeight="1">
      <c r="A271" s="119" t="s">
        <v>816</v>
      </c>
      <c r="B271" s="120">
        <f t="shared" si="66"/>
        <v>80</v>
      </c>
      <c r="C271" s="121"/>
      <c r="D271" s="121">
        <f t="shared" si="67"/>
        <v>80</v>
      </c>
      <c r="E271" s="112">
        <v>80</v>
      </c>
      <c r="F271" s="130"/>
      <c r="G271" s="131"/>
      <c r="H271" s="122"/>
    </row>
    <row r="272" spans="1:8" s="86" customFormat="1" ht="19.5" customHeight="1">
      <c r="A272" s="119" t="s">
        <v>817</v>
      </c>
      <c r="B272" s="120">
        <f t="shared" si="66"/>
        <v>15</v>
      </c>
      <c r="C272" s="121"/>
      <c r="D272" s="121">
        <f t="shared" si="67"/>
        <v>15</v>
      </c>
      <c r="E272" s="112">
        <v>15</v>
      </c>
      <c r="F272" s="130"/>
      <c r="G272" s="131"/>
      <c r="H272" s="122"/>
    </row>
    <row r="273" spans="1:8" s="86" customFormat="1" ht="19.5" customHeight="1">
      <c r="A273" s="119" t="s">
        <v>818</v>
      </c>
      <c r="B273" s="120">
        <f t="shared" si="66"/>
        <v>32</v>
      </c>
      <c r="C273" s="121"/>
      <c r="D273" s="121">
        <f t="shared" si="67"/>
        <v>32</v>
      </c>
      <c r="E273" s="112">
        <v>32</v>
      </c>
      <c r="F273" s="130"/>
      <c r="G273" s="131"/>
      <c r="H273" s="122"/>
    </row>
    <row r="274" spans="1:8" s="86" customFormat="1" ht="19.5" customHeight="1">
      <c r="A274" s="119" t="s">
        <v>819</v>
      </c>
      <c r="B274" s="120">
        <f t="shared" si="66"/>
        <v>150</v>
      </c>
      <c r="C274" s="121"/>
      <c r="D274" s="121">
        <f t="shared" si="67"/>
        <v>150</v>
      </c>
      <c r="E274" s="112">
        <v>150</v>
      </c>
      <c r="F274" s="130"/>
      <c r="G274" s="131"/>
      <c r="H274" s="142" t="s">
        <v>779</v>
      </c>
    </row>
    <row r="275" spans="1:8" s="86" customFormat="1" ht="19.5" customHeight="1">
      <c r="A275" s="119" t="s">
        <v>820</v>
      </c>
      <c r="B275" s="120">
        <f t="shared" si="66"/>
        <v>150</v>
      </c>
      <c r="C275" s="121"/>
      <c r="D275" s="121">
        <f t="shared" si="67"/>
        <v>150</v>
      </c>
      <c r="E275" s="112">
        <v>150</v>
      </c>
      <c r="F275" s="130"/>
      <c r="G275" s="131"/>
      <c r="H275" s="122"/>
    </row>
    <row r="276" spans="1:8" s="85" customFormat="1" ht="19.5" customHeight="1">
      <c r="A276" s="116" t="s">
        <v>821</v>
      </c>
      <c r="B276" s="117">
        <f>SUM(C276:D276)</f>
        <v>0</v>
      </c>
      <c r="C276" s="123"/>
      <c r="D276" s="123"/>
      <c r="E276" s="140"/>
      <c r="F276" s="143"/>
      <c r="G276" s="141"/>
      <c r="H276" s="118"/>
    </row>
    <row r="277" spans="1:8" s="85" customFormat="1" ht="19.5" customHeight="1">
      <c r="A277" s="116" t="s">
        <v>822</v>
      </c>
      <c r="B277" s="117">
        <f>SUM(C277:D277)</f>
        <v>0</v>
      </c>
      <c r="C277" s="123"/>
      <c r="D277" s="123"/>
      <c r="E277" s="124"/>
      <c r="F277" s="124"/>
      <c r="G277" s="144"/>
      <c r="H277" s="118"/>
    </row>
    <row r="278" spans="1:8" s="84" customFormat="1" ht="19.5" customHeight="1">
      <c r="A278" s="113" t="s">
        <v>28</v>
      </c>
      <c r="B278" s="114">
        <f aca="true" t="shared" si="68" ref="B278:G278">B279+B280+B286+B304+B310+B311</f>
        <v>3671.7000000000003</v>
      </c>
      <c r="C278" s="114">
        <f t="shared" si="68"/>
        <v>521.66</v>
      </c>
      <c r="D278" s="114">
        <f t="shared" si="68"/>
        <v>3150.04</v>
      </c>
      <c r="E278" s="114">
        <f t="shared" si="68"/>
        <v>1720.46</v>
      </c>
      <c r="F278" s="114">
        <f t="shared" si="68"/>
        <v>0</v>
      </c>
      <c r="G278" s="114">
        <f t="shared" si="68"/>
        <v>1429.58</v>
      </c>
      <c r="H278" s="132"/>
    </row>
    <row r="279" spans="1:8" s="85" customFormat="1" ht="19.5" customHeight="1">
      <c r="A279" s="116" t="s">
        <v>823</v>
      </c>
      <c r="B279" s="117">
        <f>SUM(C279:D279)</f>
        <v>0</v>
      </c>
      <c r="C279" s="123"/>
      <c r="D279" s="123"/>
      <c r="E279" s="124"/>
      <c r="F279" s="125"/>
      <c r="G279" s="126"/>
      <c r="H279" s="118"/>
    </row>
    <row r="280" spans="1:8" s="85" customFormat="1" ht="19.5" customHeight="1">
      <c r="A280" s="116" t="s">
        <v>824</v>
      </c>
      <c r="B280" s="117">
        <f aca="true" t="shared" si="69" ref="B280:G280">SUM(B281:B285)</f>
        <v>850</v>
      </c>
      <c r="C280" s="117">
        <f t="shared" si="69"/>
        <v>0</v>
      </c>
      <c r="D280" s="117">
        <f t="shared" si="69"/>
        <v>850</v>
      </c>
      <c r="E280" s="117">
        <f t="shared" si="69"/>
        <v>0</v>
      </c>
      <c r="F280" s="117">
        <f t="shared" si="69"/>
        <v>0</v>
      </c>
      <c r="G280" s="117">
        <f t="shared" si="69"/>
        <v>850</v>
      </c>
      <c r="H280" s="118"/>
    </row>
    <row r="281" spans="1:8" s="86" customFormat="1" ht="27" customHeight="1">
      <c r="A281" s="119" t="s">
        <v>825</v>
      </c>
      <c r="B281" s="120">
        <f>C281+D281</f>
        <v>500</v>
      </c>
      <c r="C281" s="121"/>
      <c r="D281" s="121">
        <f>E281+F281+G281</f>
        <v>500</v>
      </c>
      <c r="E281" s="102"/>
      <c r="F281" s="103"/>
      <c r="G281" s="105">
        <v>500</v>
      </c>
      <c r="H281" s="122" t="s">
        <v>826</v>
      </c>
    </row>
    <row r="282" spans="1:8" s="86" customFormat="1" ht="27" customHeight="1">
      <c r="A282" s="119" t="s">
        <v>827</v>
      </c>
      <c r="B282" s="120">
        <f>C282+D282</f>
        <v>150</v>
      </c>
      <c r="C282" s="121"/>
      <c r="D282" s="121">
        <f>E282+F282+G282</f>
        <v>150</v>
      </c>
      <c r="E282" s="102"/>
      <c r="F282" s="103"/>
      <c r="G282" s="105">
        <v>150</v>
      </c>
      <c r="H282" s="122" t="s">
        <v>826</v>
      </c>
    </row>
    <row r="283" spans="1:8" s="86" customFormat="1" ht="19.5" customHeight="1">
      <c r="A283" s="119" t="s">
        <v>828</v>
      </c>
      <c r="B283" s="120">
        <f>C283+D283</f>
        <v>60</v>
      </c>
      <c r="C283" s="121"/>
      <c r="D283" s="121">
        <f>E283+F283+G283</f>
        <v>60</v>
      </c>
      <c r="E283" s="102"/>
      <c r="F283" s="103"/>
      <c r="G283" s="105">
        <v>60</v>
      </c>
      <c r="H283" s="122" t="s">
        <v>826</v>
      </c>
    </row>
    <row r="284" spans="1:8" s="86" customFormat="1" ht="19.5" customHeight="1">
      <c r="A284" s="119" t="s">
        <v>829</v>
      </c>
      <c r="B284" s="120">
        <f>C284+D284</f>
        <v>80</v>
      </c>
      <c r="C284" s="121"/>
      <c r="D284" s="121">
        <f>E284+F284+G284</f>
        <v>80</v>
      </c>
      <c r="E284" s="102"/>
      <c r="F284" s="103"/>
      <c r="G284" s="105">
        <v>80</v>
      </c>
      <c r="H284" s="122" t="s">
        <v>826</v>
      </c>
    </row>
    <row r="285" spans="1:8" s="86" customFormat="1" ht="19.5" customHeight="1">
      <c r="A285" s="119" t="s">
        <v>830</v>
      </c>
      <c r="B285" s="120">
        <f>C285+D285</f>
        <v>60</v>
      </c>
      <c r="C285" s="121"/>
      <c r="D285" s="121">
        <f>E285+F285+G285</f>
        <v>60</v>
      </c>
      <c r="E285" s="102"/>
      <c r="F285" s="103"/>
      <c r="G285" s="105">
        <v>60</v>
      </c>
      <c r="H285" s="122" t="s">
        <v>826</v>
      </c>
    </row>
    <row r="286" spans="1:8" s="85" customFormat="1" ht="19.5" customHeight="1">
      <c r="A286" s="116" t="s">
        <v>831</v>
      </c>
      <c r="B286" s="123">
        <f aca="true" t="shared" si="70" ref="B286:G286">SUM(B287:B303)</f>
        <v>1927.92</v>
      </c>
      <c r="C286" s="123">
        <f t="shared" si="70"/>
        <v>499.88</v>
      </c>
      <c r="D286" s="123">
        <f t="shared" si="70"/>
        <v>1428.04</v>
      </c>
      <c r="E286" s="123">
        <f t="shared" si="70"/>
        <v>957.56</v>
      </c>
      <c r="F286" s="123">
        <f t="shared" si="70"/>
        <v>0</v>
      </c>
      <c r="G286" s="123">
        <f t="shared" si="70"/>
        <v>470.48</v>
      </c>
      <c r="H286" s="118"/>
    </row>
    <row r="287" spans="1:8" s="89" customFormat="1" ht="19.5" customHeight="1">
      <c r="A287" s="145" t="s">
        <v>832</v>
      </c>
      <c r="B287" s="146">
        <f>C287+D287</f>
        <v>270</v>
      </c>
      <c r="C287" s="146"/>
      <c r="D287" s="146">
        <f>E287+F287+G287</f>
        <v>270</v>
      </c>
      <c r="E287" s="147">
        <v>135</v>
      </c>
      <c r="F287" s="148"/>
      <c r="G287" s="149">
        <v>135</v>
      </c>
      <c r="H287" s="150" t="s">
        <v>833</v>
      </c>
    </row>
    <row r="288" spans="1:8" s="89" customFormat="1" ht="28.5" customHeight="1">
      <c r="A288" s="145" t="s">
        <v>834</v>
      </c>
      <c r="B288" s="146">
        <f aca="true" t="shared" si="71" ref="B288:B303">C288+D288</f>
        <v>200</v>
      </c>
      <c r="C288" s="146"/>
      <c r="D288" s="146">
        <f aca="true" t="shared" si="72" ref="D288:D303">E288+F288+G288</f>
        <v>200</v>
      </c>
      <c r="E288" s="147">
        <v>200</v>
      </c>
      <c r="F288" s="148"/>
      <c r="G288" s="149"/>
      <c r="H288" s="150"/>
    </row>
    <row r="289" spans="1:8" s="89" customFormat="1" ht="19.5" customHeight="1">
      <c r="A289" s="145" t="s">
        <v>835</v>
      </c>
      <c r="B289" s="146">
        <f t="shared" si="71"/>
        <v>10</v>
      </c>
      <c r="C289" s="146"/>
      <c r="D289" s="146">
        <f t="shared" si="72"/>
        <v>10</v>
      </c>
      <c r="E289" s="147">
        <v>10</v>
      </c>
      <c r="F289" s="148"/>
      <c r="G289" s="149"/>
      <c r="H289" s="150"/>
    </row>
    <row r="290" spans="1:8" s="89" customFormat="1" ht="19.5" customHeight="1">
      <c r="A290" s="145" t="s">
        <v>836</v>
      </c>
      <c r="B290" s="146">
        <f t="shared" si="71"/>
        <v>22.8</v>
      </c>
      <c r="C290" s="146"/>
      <c r="D290" s="146">
        <f t="shared" si="72"/>
        <v>22.8</v>
      </c>
      <c r="E290" s="147">
        <v>7.32</v>
      </c>
      <c r="F290" s="148"/>
      <c r="G290" s="149">
        <v>15.48</v>
      </c>
      <c r="H290" s="150"/>
    </row>
    <row r="291" spans="1:8" s="89" customFormat="1" ht="19.5" customHeight="1">
      <c r="A291" s="145" t="s">
        <v>837</v>
      </c>
      <c r="B291" s="146">
        <f t="shared" si="71"/>
        <v>12.24</v>
      </c>
      <c r="C291" s="146"/>
      <c r="D291" s="146">
        <f t="shared" si="72"/>
        <v>12.24</v>
      </c>
      <c r="E291" s="147">
        <v>2.24</v>
      </c>
      <c r="F291" s="148"/>
      <c r="G291" s="149">
        <v>10</v>
      </c>
      <c r="H291" s="150"/>
    </row>
    <row r="292" spans="1:8" s="89" customFormat="1" ht="19.5" customHeight="1">
      <c r="A292" s="145" t="s">
        <v>838</v>
      </c>
      <c r="B292" s="146">
        <f t="shared" si="71"/>
        <v>40</v>
      </c>
      <c r="C292" s="146"/>
      <c r="D292" s="146">
        <f t="shared" si="72"/>
        <v>40</v>
      </c>
      <c r="E292" s="147">
        <v>40</v>
      </c>
      <c r="F292" s="148"/>
      <c r="G292" s="149"/>
      <c r="H292" s="150"/>
    </row>
    <row r="293" spans="1:8" s="89" customFormat="1" ht="19.5" customHeight="1">
      <c r="A293" s="145" t="s">
        <v>839</v>
      </c>
      <c r="B293" s="146">
        <f t="shared" si="71"/>
        <v>60</v>
      </c>
      <c r="C293" s="146"/>
      <c r="D293" s="146">
        <f t="shared" si="72"/>
        <v>60</v>
      </c>
      <c r="E293" s="147">
        <v>60</v>
      </c>
      <c r="F293" s="148"/>
      <c r="G293" s="149"/>
      <c r="H293" s="150"/>
    </row>
    <row r="294" spans="1:8" s="89" customFormat="1" ht="19.5" customHeight="1">
      <c r="A294" s="145" t="s">
        <v>840</v>
      </c>
      <c r="B294" s="146">
        <f t="shared" si="71"/>
        <v>300</v>
      </c>
      <c r="C294" s="146"/>
      <c r="D294" s="146">
        <f t="shared" si="72"/>
        <v>300</v>
      </c>
      <c r="E294" s="147">
        <v>15</v>
      </c>
      <c r="F294" s="148"/>
      <c r="G294" s="149">
        <v>285</v>
      </c>
      <c r="H294" s="150"/>
    </row>
    <row r="295" spans="1:8" s="89" customFormat="1" ht="19.5" customHeight="1">
      <c r="A295" s="145" t="s">
        <v>841</v>
      </c>
      <c r="B295" s="146">
        <f t="shared" si="71"/>
        <v>10</v>
      </c>
      <c r="C295" s="146"/>
      <c r="D295" s="146">
        <f t="shared" si="72"/>
        <v>10</v>
      </c>
      <c r="E295" s="147">
        <v>10</v>
      </c>
      <c r="F295" s="148"/>
      <c r="G295" s="149"/>
      <c r="H295" s="150"/>
    </row>
    <row r="296" spans="1:8" s="89" customFormat="1" ht="19.5" customHeight="1">
      <c r="A296" s="145" t="s">
        <v>842</v>
      </c>
      <c r="B296" s="146">
        <f t="shared" si="71"/>
        <v>15</v>
      </c>
      <c r="C296" s="146"/>
      <c r="D296" s="146">
        <f t="shared" si="72"/>
        <v>15</v>
      </c>
      <c r="E296" s="147">
        <v>15</v>
      </c>
      <c r="F296" s="148"/>
      <c r="G296" s="149"/>
      <c r="H296" s="150"/>
    </row>
    <row r="297" spans="1:8" s="89" customFormat="1" ht="28.5" customHeight="1">
      <c r="A297" s="145" t="s">
        <v>843</v>
      </c>
      <c r="B297" s="146">
        <f t="shared" si="71"/>
        <v>20</v>
      </c>
      <c r="C297" s="146"/>
      <c r="D297" s="146">
        <f t="shared" si="72"/>
        <v>20</v>
      </c>
      <c r="E297" s="147">
        <v>20</v>
      </c>
      <c r="F297" s="148"/>
      <c r="G297" s="149"/>
      <c r="H297" s="150"/>
    </row>
    <row r="298" spans="1:8" s="89" customFormat="1" ht="19.5" customHeight="1">
      <c r="A298" s="145" t="s">
        <v>844</v>
      </c>
      <c r="B298" s="146">
        <f t="shared" si="71"/>
        <v>40</v>
      </c>
      <c r="C298" s="146"/>
      <c r="D298" s="146">
        <f t="shared" si="72"/>
        <v>40</v>
      </c>
      <c r="E298" s="147">
        <v>40</v>
      </c>
      <c r="F298" s="148"/>
      <c r="G298" s="149"/>
      <c r="H298" s="150"/>
    </row>
    <row r="299" spans="1:8" s="89" customFormat="1" ht="19.5" customHeight="1">
      <c r="A299" s="145" t="s">
        <v>845</v>
      </c>
      <c r="B299" s="146">
        <f t="shared" si="71"/>
        <v>799.88</v>
      </c>
      <c r="C299" s="146">
        <v>499.88</v>
      </c>
      <c r="D299" s="146">
        <f t="shared" si="72"/>
        <v>300</v>
      </c>
      <c r="E299" s="147">
        <v>300</v>
      </c>
      <c r="F299" s="148"/>
      <c r="G299" s="149"/>
      <c r="H299" s="150"/>
    </row>
    <row r="300" spans="1:8" s="89" customFormat="1" ht="19.5" customHeight="1">
      <c r="A300" s="145" t="s">
        <v>846</v>
      </c>
      <c r="B300" s="146">
        <f t="shared" si="71"/>
        <v>55</v>
      </c>
      <c r="C300" s="146"/>
      <c r="D300" s="146">
        <f t="shared" si="72"/>
        <v>55</v>
      </c>
      <c r="E300" s="147">
        <v>30</v>
      </c>
      <c r="F300" s="148"/>
      <c r="G300" s="149">
        <v>25</v>
      </c>
      <c r="H300" s="150" t="s">
        <v>847</v>
      </c>
    </row>
    <row r="301" spans="1:8" s="89" customFormat="1" ht="19.5" customHeight="1">
      <c r="A301" s="145" t="s">
        <v>848</v>
      </c>
      <c r="B301" s="146">
        <f t="shared" si="71"/>
        <v>13</v>
      </c>
      <c r="C301" s="146"/>
      <c r="D301" s="146">
        <f t="shared" si="72"/>
        <v>13</v>
      </c>
      <c r="E301" s="147">
        <v>13</v>
      </c>
      <c r="F301" s="148"/>
      <c r="G301" s="149"/>
      <c r="H301" s="150"/>
    </row>
    <row r="302" spans="1:8" s="89" customFormat="1" ht="19.5" customHeight="1">
      <c r="A302" s="145" t="s">
        <v>849</v>
      </c>
      <c r="B302" s="146">
        <f t="shared" si="71"/>
        <v>50</v>
      </c>
      <c r="C302" s="146"/>
      <c r="D302" s="146">
        <f t="shared" si="72"/>
        <v>50</v>
      </c>
      <c r="E302" s="147">
        <v>50</v>
      </c>
      <c r="F302" s="148"/>
      <c r="G302" s="149"/>
      <c r="H302" s="150"/>
    </row>
    <row r="303" spans="1:8" s="89" customFormat="1" ht="19.5" customHeight="1">
      <c r="A303" s="145" t="s">
        <v>850</v>
      </c>
      <c r="B303" s="146">
        <f t="shared" si="71"/>
        <v>10</v>
      </c>
      <c r="C303" s="146"/>
      <c r="D303" s="146">
        <f t="shared" si="72"/>
        <v>10</v>
      </c>
      <c r="E303" s="147">
        <v>10</v>
      </c>
      <c r="F303" s="148"/>
      <c r="G303" s="149"/>
      <c r="H303" s="150"/>
    </row>
    <row r="304" spans="1:8" s="85" customFormat="1" ht="19.5" customHeight="1">
      <c r="A304" s="116" t="s">
        <v>851</v>
      </c>
      <c r="B304" s="117">
        <f aca="true" t="shared" si="73" ref="B304:G304">B305+B307+B308+B309</f>
        <v>500</v>
      </c>
      <c r="C304" s="117">
        <f t="shared" si="73"/>
        <v>0</v>
      </c>
      <c r="D304" s="117">
        <f t="shared" si="73"/>
        <v>500</v>
      </c>
      <c r="E304" s="117">
        <f t="shared" si="73"/>
        <v>500</v>
      </c>
      <c r="F304" s="117">
        <f t="shared" si="73"/>
        <v>0</v>
      </c>
      <c r="G304" s="117">
        <f t="shared" si="73"/>
        <v>0</v>
      </c>
      <c r="H304" s="118"/>
    </row>
    <row r="305" spans="1:8" s="86" customFormat="1" ht="19.5" customHeight="1">
      <c r="A305" s="119" t="s">
        <v>852</v>
      </c>
      <c r="B305" s="121">
        <f aca="true" t="shared" si="74" ref="B305:G305">SUM(B306)</f>
        <v>500</v>
      </c>
      <c r="C305" s="121">
        <f t="shared" si="74"/>
        <v>0</v>
      </c>
      <c r="D305" s="121">
        <f t="shared" si="74"/>
        <v>500</v>
      </c>
      <c r="E305" s="121">
        <f t="shared" si="74"/>
        <v>500</v>
      </c>
      <c r="F305" s="121">
        <f t="shared" si="74"/>
        <v>0</v>
      </c>
      <c r="G305" s="121">
        <f t="shared" si="74"/>
        <v>0</v>
      </c>
      <c r="H305" s="122"/>
    </row>
    <row r="306" spans="1:8" s="86" customFormat="1" ht="19.5" customHeight="1">
      <c r="A306" s="119" t="s">
        <v>853</v>
      </c>
      <c r="B306" s="121">
        <f>C306+D306</f>
        <v>500</v>
      </c>
      <c r="C306" s="121"/>
      <c r="D306" s="121">
        <f>E306+F306+G306</f>
        <v>500</v>
      </c>
      <c r="E306" s="102">
        <v>500</v>
      </c>
      <c r="F306" s="102"/>
      <c r="G306" s="105"/>
      <c r="H306" s="122" t="s">
        <v>854</v>
      </c>
    </row>
    <row r="307" spans="1:8" s="86" customFormat="1" ht="19.5" customHeight="1">
      <c r="A307" s="119" t="s">
        <v>855</v>
      </c>
      <c r="B307" s="121"/>
      <c r="C307" s="121"/>
      <c r="D307" s="121"/>
      <c r="E307" s="102"/>
      <c r="F307" s="102"/>
      <c r="G307" s="105"/>
      <c r="H307" s="122"/>
    </row>
    <row r="308" spans="1:8" s="86" customFormat="1" ht="19.5" customHeight="1">
      <c r="A308" s="119" t="s">
        <v>856</v>
      </c>
      <c r="B308" s="121"/>
      <c r="C308" s="121"/>
      <c r="D308" s="121"/>
      <c r="E308" s="102"/>
      <c r="F308" s="103"/>
      <c r="G308" s="105"/>
      <c r="H308" s="122"/>
    </row>
    <row r="309" spans="1:8" s="86" customFormat="1" ht="19.5" customHeight="1">
      <c r="A309" s="119" t="s">
        <v>857</v>
      </c>
      <c r="B309" s="121"/>
      <c r="C309" s="121"/>
      <c r="D309" s="121"/>
      <c r="E309" s="102"/>
      <c r="F309" s="102"/>
      <c r="G309" s="105"/>
      <c r="H309" s="122"/>
    </row>
    <row r="310" spans="1:8" s="85" customFormat="1" ht="19.5" customHeight="1">
      <c r="A310" s="116" t="s">
        <v>858</v>
      </c>
      <c r="B310" s="123"/>
      <c r="C310" s="123"/>
      <c r="D310" s="123"/>
      <c r="E310" s="124"/>
      <c r="F310" s="124"/>
      <c r="G310" s="126"/>
      <c r="H310" s="118"/>
    </row>
    <row r="311" spans="1:8" s="85" customFormat="1" ht="19.5" customHeight="1">
      <c r="A311" s="116" t="s">
        <v>859</v>
      </c>
      <c r="B311" s="117">
        <f aca="true" t="shared" si="75" ref="B311:G311">SUM(B312:B318)</f>
        <v>393.78000000000003</v>
      </c>
      <c r="C311" s="117">
        <f t="shared" si="75"/>
        <v>21.78</v>
      </c>
      <c r="D311" s="117">
        <f t="shared" si="75"/>
        <v>372</v>
      </c>
      <c r="E311" s="117">
        <f t="shared" si="75"/>
        <v>262.9</v>
      </c>
      <c r="F311" s="117">
        <f t="shared" si="75"/>
        <v>0</v>
      </c>
      <c r="G311" s="117">
        <f t="shared" si="75"/>
        <v>109.10000000000001</v>
      </c>
      <c r="H311" s="118"/>
    </row>
    <row r="312" spans="1:8" s="86" customFormat="1" ht="19.5" customHeight="1">
      <c r="A312" s="119" t="s">
        <v>860</v>
      </c>
      <c r="B312" s="120">
        <f aca="true" t="shared" si="76" ref="B312:B318">C312+D312</f>
        <v>17.7</v>
      </c>
      <c r="C312" s="121"/>
      <c r="D312" s="121">
        <f aca="true" t="shared" si="77" ref="D312:D318">E312+F312+G312</f>
        <v>17.7</v>
      </c>
      <c r="E312" s="102">
        <v>7.1</v>
      </c>
      <c r="F312" s="102"/>
      <c r="G312" s="110">
        <v>10.6</v>
      </c>
      <c r="H312" s="122"/>
    </row>
    <row r="313" spans="1:8" s="86" customFormat="1" ht="19.5" customHeight="1">
      <c r="A313" s="119" t="s">
        <v>861</v>
      </c>
      <c r="B313" s="120">
        <f t="shared" si="76"/>
        <v>31.2</v>
      </c>
      <c r="C313" s="121"/>
      <c r="D313" s="121">
        <f t="shared" si="77"/>
        <v>31.2</v>
      </c>
      <c r="E313" s="102">
        <v>20.9</v>
      </c>
      <c r="F313" s="102"/>
      <c r="G313" s="110">
        <v>10.3</v>
      </c>
      <c r="H313" s="122"/>
    </row>
    <row r="314" spans="1:8" s="86" customFormat="1" ht="19.5" customHeight="1">
      <c r="A314" s="119" t="s">
        <v>862</v>
      </c>
      <c r="B314" s="120">
        <f t="shared" si="76"/>
        <v>57.78</v>
      </c>
      <c r="C314" s="121">
        <v>4.78</v>
      </c>
      <c r="D314" s="121">
        <f t="shared" si="77"/>
        <v>53</v>
      </c>
      <c r="E314" s="102">
        <v>33.9</v>
      </c>
      <c r="F314" s="102"/>
      <c r="G314" s="110">
        <v>19.1</v>
      </c>
      <c r="H314" s="122"/>
    </row>
    <row r="315" spans="1:8" s="86" customFormat="1" ht="19.5" customHeight="1">
      <c r="A315" s="119" t="s">
        <v>863</v>
      </c>
      <c r="B315" s="120">
        <f t="shared" si="76"/>
        <v>50</v>
      </c>
      <c r="C315" s="121"/>
      <c r="D315" s="121">
        <f t="shared" si="77"/>
        <v>50</v>
      </c>
      <c r="E315" s="102">
        <v>32</v>
      </c>
      <c r="F315" s="102"/>
      <c r="G315" s="110">
        <v>18</v>
      </c>
      <c r="H315" s="122"/>
    </row>
    <row r="316" spans="1:8" s="86" customFormat="1" ht="19.5" customHeight="1">
      <c r="A316" s="119" t="s">
        <v>864</v>
      </c>
      <c r="B316" s="120">
        <f t="shared" si="76"/>
        <v>85.5</v>
      </c>
      <c r="C316" s="121"/>
      <c r="D316" s="121">
        <f t="shared" si="77"/>
        <v>85.5</v>
      </c>
      <c r="E316" s="102">
        <v>54.1</v>
      </c>
      <c r="F316" s="102"/>
      <c r="G316" s="110">
        <v>31.4</v>
      </c>
      <c r="H316" s="122"/>
    </row>
    <row r="317" spans="1:8" s="86" customFormat="1" ht="19.5" customHeight="1">
      <c r="A317" s="119" t="s">
        <v>865</v>
      </c>
      <c r="B317" s="120">
        <f t="shared" si="76"/>
        <v>51.6</v>
      </c>
      <c r="C317" s="121">
        <v>17</v>
      </c>
      <c r="D317" s="121">
        <f t="shared" si="77"/>
        <v>34.6</v>
      </c>
      <c r="E317" s="102">
        <v>14.9</v>
      </c>
      <c r="F317" s="102"/>
      <c r="G317" s="110">
        <v>19.7</v>
      </c>
      <c r="H317" s="122"/>
    </row>
    <row r="318" spans="1:8" s="86" customFormat="1" ht="19.5" customHeight="1">
      <c r="A318" s="119" t="s">
        <v>866</v>
      </c>
      <c r="B318" s="120">
        <f t="shared" si="76"/>
        <v>100</v>
      </c>
      <c r="C318" s="121"/>
      <c r="D318" s="121">
        <f t="shared" si="77"/>
        <v>100</v>
      </c>
      <c r="E318" s="102">
        <v>100</v>
      </c>
      <c r="F318" s="102"/>
      <c r="G318" s="110"/>
      <c r="H318" s="122"/>
    </row>
    <row r="319" spans="1:8" s="84" customFormat="1" ht="19.5" customHeight="1">
      <c r="A319" s="113" t="s">
        <v>30</v>
      </c>
      <c r="B319" s="114">
        <f aca="true" t="shared" si="78" ref="B319:G319">B320+B324+B325+B340+B349</f>
        <v>2862.0842</v>
      </c>
      <c r="C319" s="114">
        <f t="shared" si="78"/>
        <v>230.67</v>
      </c>
      <c r="D319" s="114">
        <f t="shared" si="78"/>
        <v>2631.4142</v>
      </c>
      <c r="E319" s="114">
        <f t="shared" si="78"/>
        <v>451.2371</v>
      </c>
      <c r="F319" s="114">
        <f t="shared" si="78"/>
        <v>0</v>
      </c>
      <c r="G319" s="114">
        <f t="shared" si="78"/>
        <v>2180.1771</v>
      </c>
      <c r="H319" s="132"/>
    </row>
    <row r="320" spans="1:8" s="85" customFormat="1" ht="19.5" customHeight="1">
      <c r="A320" s="116" t="s">
        <v>867</v>
      </c>
      <c r="B320" s="117">
        <f aca="true" t="shared" si="79" ref="B320:G320">SUM(B321:B323)</f>
        <v>30</v>
      </c>
      <c r="C320" s="117">
        <f t="shared" si="79"/>
        <v>0</v>
      </c>
      <c r="D320" s="117">
        <f t="shared" si="79"/>
        <v>30</v>
      </c>
      <c r="E320" s="117">
        <f t="shared" si="79"/>
        <v>30</v>
      </c>
      <c r="F320" s="117">
        <f t="shared" si="79"/>
        <v>0</v>
      </c>
      <c r="G320" s="117">
        <f t="shared" si="79"/>
        <v>0</v>
      </c>
      <c r="H320" s="118"/>
    </row>
    <row r="321" spans="1:8" s="86" customFormat="1" ht="19.5" customHeight="1">
      <c r="A321" s="119" t="s">
        <v>868</v>
      </c>
      <c r="B321" s="120">
        <f>C321+D321</f>
        <v>10</v>
      </c>
      <c r="C321" s="121"/>
      <c r="D321" s="121">
        <f>E321+F321+G321</f>
        <v>10</v>
      </c>
      <c r="E321" s="102">
        <v>10</v>
      </c>
      <c r="F321" s="102"/>
      <c r="G321" s="110"/>
      <c r="H321" s="122"/>
    </row>
    <row r="322" spans="1:8" s="86" customFormat="1" ht="19.5" customHeight="1">
      <c r="A322" s="119" t="s">
        <v>869</v>
      </c>
      <c r="B322" s="120">
        <f>C322+D322</f>
        <v>15</v>
      </c>
      <c r="C322" s="121"/>
      <c r="D322" s="121">
        <f>E322+F322+G322</f>
        <v>15</v>
      </c>
      <c r="E322" s="102">
        <v>15</v>
      </c>
      <c r="F322" s="102"/>
      <c r="G322" s="110"/>
      <c r="H322" s="122"/>
    </row>
    <row r="323" spans="1:8" s="86" customFormat="1" ht="19.5" customHeight="1">
      <c r="A323" s="119" t="s">
        <v>870</v>
      </c>
      <c r="B323" s="120">
        <f>C323+D323</f>
        <v>5</v>
      </c>
      <c r="C323" s="121"/>
      <c r="D323" s="121">
        <f>E323+F323+G323</f>
        <v>5</v>
      </c>
      <c r="E323" s="102">
        <v>5</v>
      </c>
      <c r="F323" s="102"/>
      <c r="G323" s="110"/>
      <c r="H323" s="122"/>
    </row>
    <row r="324" spans="1:8" s="85" customFormat="1" ht="19.5" customHeight="1">
      <c r="A324" s="116" t="s">
        <v>871</v>
      </c>
      <c r="B324" s="117">
        <f>SUM(C324:D324)</f>
        <v>0</v>
      </c>
      <c r="C324" s="123"/>
      <c r="D324" s="123"/>
      <c r="E324" s="124"/>
      <c r="F324" s="124"/>
      <c r="G324" s="144"/>
      <c r="H324" s="118"/>
    </row>
    <row r="325" spans="1:8" s="85" customFormat="1" ht="19.5" customHeight="1">
      <c r="A325" s="116" t="s">
        <v>872</v>
      </c>
      <c r="B325" s="117">
        <f aca="true" t="shared" si="80" ref="B325:G325">B326+B330</f>
        <v>1155.37</v>
      </c>
      <c r="C325" s="117">
        <f t="shared" si="80"/>
        <v>230.67</v>
      </c>
      <c r="D325" s="117">
        <f t="shared" si="80"/>
        <v>924.6999999999999</v>
      </c>
      <c r="E325" s="117">
        <f t="shared" si="80"/>
        <v>173.38</v>
      </c>
      <c r="F325" s="117">
        <f t="shared" si="80"/>
        <v>0</v>
      </c>
      <c r="G325" s="117">
        <f t="shared" si="80"/>
        <v>751.32</v>
      </c>
      <c r="H325" s="118"/>
    </row>
    <row r="326" spans="1:8" s="86" customFormat="1" ht="19.5" customHeight="1">
      <c r="A326" s="119" t="s">
        <v>873</v>
      </c>
      <c r="B326" s="120">
        <f aca="true" t="shared" si="81" ref="B326:G326">SUM(B327:B329)</f>
        <v>55</v>
      </c>
      <c r="C326" s="120">
        <f t="shared" si="81"/>
        <v>0</v>
      </c>
      <c r="D326" s="120">
        <f t="shared" si="81"/>
        <v>55</v>
      </c>
      <c r="E326" s="120">
        <f t="shared" si="81"/>
        <v>46.5</v>
      </c>
      <c r="F326" s="120">
        <f t="shared" si="81"/>
        <v>0</v>
      </c>
      <c r="G326" s="120">
        <f t="shared" si="81"/>
        <v>8.5</v>
      </c>
      <c r="H326" s="122"/>
    </row>
    <row r="327" spans="1:8" s="86" customFormat="1" ht="19.5" customHeight="1">
      <c r="A327" s="119" t="s">
        <v>874</v>
      </c>
      <c r="B327" s="120">
        <f>C327+D327</f>
        <v>30</v>
      </c>
      <c r="C327" s="120"/>
      <c r="D327" s="121">
        <f>E327+F327+G327</f>
        <v>30</v>
      </c>
      <c r="E327" s="120">
        <v>30</v>
      </c>
      <c r="F327" s="120"/>
      <c r="G327" s="120"/>
      <c r="H327" s="122"/>
    </row>
    <row r="328" spans="1:8" s="86" customFormat="1" ht="19.5" customHeight="1">
      <c r="A328" s="119" t="s">
        <v>875</v>
      </c>
      <c r="B328" s="120">
        <f>C328+D328</f>
        <v>10</v>
      </c>
      <c r="C328" s="121"/>
      <c r="D328" s="121">
        <f>E328+F328+G328</f>
        <v>10</v>
      </c>
      <c r="E328" s="102">
        <v>10</v>
      </c>
      <c r="F328" s="102"/>
      <c r="G328" s="110"/>
      <c r="H328" s="122"/>
    </row>
    <row r="329" spans="1:8" s="86" customFormat="1" ht="19.5" customHeight="1">
      <c r="A329" s="119" t="s">
        <v>876</v>
      </c>
      <c r="B329" s="120">
        <f>C329+D329</f>
        <v>15</v>
      </c>
      <c r="C329" s="121"/>
      <c r="D329" s="121">
        <f>E329+F329+G329</f>
        <v>15</v>
      </c>
      <c r="E329" s="102">
        <v>6.5</v>
      </c>
      <c r="F329" s="102"/>
      <c r="G329" s="110">
        <v>8.5</v>
      </c>
      <c r="H329" s="122"/>
    </row>
    <row r="330" spans="1:8" s="86" customFormat="1" ht="19.5" customHeight="1">
      <c r="A330" s="119" t="s">
        <v>877</v>
      </c>
      <c r="B330" s="120">
        <f aca="true" t="shared" si="82" ref="B330:G330">SUM(B331:B339)</f>
        <v>1100.37</v>
      </c>
      <c r="C330" s="120">
        <f t="shared" si="82"/>
        <v>230.67</v>
      </c>
      <c r="D330" s="120">
        <f t="shared" si="82"/>
        <v>869.6999999999999</v>
      </c>
      <c r="E330" s="120">
        <f t="shared" si="82"/>
        <v>126.88</v>
      </c>
      <c r="F330" s="120">
        <f t="shared" si="82"/>
        <v>0</v>
      </c>
      <c r="G330" s="120">
        <f t="shared" si="82"/>
        <v>742.82</v>
      </c>
      <c r="H330" s="122"/>
    </row>
    <row r="331" spans="1:8" s="86" customFormat="1" ht="19.5" customHeight="1">
      <c r="A331" s="119" t="s">
        <v>878</v>
      </c>
      <c r="B331" s="120">
        <f>C331+D331</f>
        <v>595.67</v>
      </c>
      <c r="C331" s="121">
        <v>195.67</v>
      </c>
      <c r="D331" s="121">
        <f>E331+F331+G331</f>
        <v>400</v>
      </c>
      <c r="E331" s="102"/>
      <c r="F331" s="102"/>
      <c r="G331" s="110">
        <v>400</v>
      </c>
      <c r="H331" s="142" t="s">
        <v>879</v>
      </c>
    </row>
    <row r="332" spans="1:8" s="86" customFormat="1" ht="19.5" customHeight="1">
      <c r="A332" s="119" t="s">
        <v>880</v>
      </c>
      <c r="B332" s="120">
        <f aca="true" t="shared" si="83" ref="B332:B339">C332+D332</f>
        <v>227</v>
      </c>
      <c r="C332" s="121"/>
      <c r="D332" s="121">
        <f aca="true" t="shared" si="84" ref="D332:D339">E332+F332+G332</f>
        <v>227</v>
      </c>
      <c r="E332" s="102">
        <v>45.4</v>
      </c>
      <c r="F332" s="102"/>
      <c r="G332" s="110">
        <v>181.6</v>
      </c>
      <c r="H332" s="142" t="s">
        <v>781</v>
      </c>
    </row>
    <row r="333" spans="1:8" s="86" customFormat="1" ht="19.5" customHeight="1">
      <c r="A333" s="119" t="s">
        <v>881</v>
      </c>
      <c r="B333" s="120">
        <f t="shared" si="83"/>
        <v>45</v>
      </c>
      <c r="C333" s="121"/>
      <c r="D333" s="121">
        <f t="shared" si="84"/>
        <v>45</v>
      </c>
      <c r="E333" s="102">
        <v>13.5</v>
      </c>
      <c r="F333" s="102"/>
      <c r="G333" s="110">
        <v>31.5</v>
      </c>
      <c r="H333" s="142" t="s">
        <v>783</v>
      </c>
    </row>
    <row r="334" spans="1:8" s="86" customFormat="1" ht="19.5" customHeight="1">
      <c r="A334" s="119" t="s">
        <v>882</v>
      </c>
      <c r="B334" s="120">
        <f t="shared" si="83"/>
        <v>50</v>
      </c>
      <c r="C334" s="121"/>
      <c r="D334" s="121">
        <f t="shared" si="84"/>
        <v>50</v>
      </c>
      <c r="E334" s="102"/>
      <c r="F334" s="102"/>
      <c r="G334" s="110">
        <v>50</v>
      </c>
      <c r="H334" s="122"/>
    </row>
    <row r="335" spans="1:8" s="86" customFormat="1" ht="19.5" customHeight="1">
      <c r="A335" s="119" t="s">
        <v>883</v>
      </c>
      <c r="B335" s="120">
        <f t="shared" si="83"/>
        <v>18.400000000000002</v>
      </c>
      <c r="C335" s="121"/>
      <c r="D335" s="121">
        <f t="shared" si="84"/>
        <v>18.400000000000002</v>
      </c>
      <c r="E335" s="102">
        <v>3.68</v>
      </c>
      <c r="F335" s="102"/>
      <c r="G335" s="110">
        <v>14.72</v>
      </c>
      <c r="H335" s="142" t="s">
        <v>781</v>
      </c>
    </row>
    <row r="336" spans="1:8" s="86" customFormat="1" ht="19.5" customHeight="1">
      <c r="A336" s="119" t="s">
        <v>884</v>
      </c>
      <c r="B336" s="120">
        <f t="shared" si="83"/>
        <v>15</v>
      </c>
      <c r="C336" s="121"/>
      <c r="D336" s="121">
        <f t="shared" si="84"/>
        <v>15</v>
      </c>
      <c r="E336" s="102"/>
      <c r="F336" s="102"/>
      <c r="G336" s="110">
        <v>15</v>
      </c>
      <c r="H336" s="142"/>
    </row>
    <row r="337" spans="1:8" s="86" customFormat="1" ht="19.5" customHeight="1">
      <c r="A337" s="119" t="s">
        <v>885</v>
      </c>
      <c r="B337" s="120">
        <f t="shared" si="83"/>
        <v>50</v>
      </c>
      <c r="C337" s="121"/>
      <c r="D337" s="121">
        <f t="shared" si="84"/>
        <v>50</v>
      </c>
      <c r="E337" s="102"/>
      <c r="F337" s="102"/>
      <c r="G337" s="110">
        <v>50</v>
      </c>
      <c r="H337" s="142" t="s">
        <v>783</v>
      </c>
    </row>
    <row r="338" spans="1:8" s="86" customFormat="1" ht="19.5" customHeight="1">
      <c r="A338" s="119" t="s">
        <v>886</v>
      </c>
      <c r="B338" s="120">
        <f t="shared" si="83"/>
        <v>20</v>
      </c>
      <c r="C338" s="121"/>
      <c r="D338" s="121">
        <f t="shared" si="84"/>
        <v>20</v>
      </c>
      <c r="E338" s="102">
        <v>20</v>
      </c>
      <c r="F338" s="102"/>
      <c r="G338" s="110"/>
      <c r="H338" s="142"/>
    </row>
    <row r="339" spans="1:8" s="86" customFormat="1" ht="19.5" customHeight="1">
      <c r="A339" s="119" t="s">
        <v>887</v>
      </c>
      <c r="B339" s="120">
        <f t="shared" si="83"/>
        <v>79.3</v>
      </c>
      <c r="C339" s="121">
        <v>35</v>
      </c>
      <c r="D339" s="121">
        <f t="shared" si="84"/>
        <v>44.3</v>
      </c>
      <c r="E339" s="102">
        <v>44.3</v>
      </c>
      <c r="F339" s="102"/>
      <c r="G339" s="110"/>
      <c r="H339" s="142"/>
    </row>
    <row r="340" spans="1:8" s="85" customFormat="1" ht="19.5" customHeight="1">
      <c r="A340" s="116" t="s">
        <v>888</v>
      </c>
      <c r="B340" s="117">
        <f aca="true" t="shared" si="85" ref="B340:G340">B341+B346</f>
        <v>759.7142</v>
      </c>
      <c r="C340" s="117">
        <f t="shared" si="85"/>
        <v>0</v>
      </c>
      <c r="D340" s="117">
        <f t="shared" si="85"/>
        <v>759.7142</v>
      </c>
      <c r="E340" s="117">
        <f t="shared" si="85"/>
        <v>133.8571</v>
      </c>
      <c r="F340" s="117">
        <f t="shared" si="85"/>
        <v>0</v>
      </c>
      <c r="G340" s="117">
        <f t="shared" si="85"/>
        <v>625.8571</v>
      </c>
      <c r="H340" s="118"/>
    </row>
    <row r="341" spans="1:8" s="86" customFormat="1" ht="19.5" customHeight="1">
      <c r="A341" s="119" t="s">
        <v>889</v>
      </c>
      <c r="B341" s="120">
        <f aca="true" t="shared" si="86" ref="B341:G341">SUM(B342:B345)</f>
        <v>158.7142</v>
      </c>
      <c r="C341" s="120">
        <f t="shared" si="86"/>
        <v>0</v>
      </c>
      <c r="D341" s="120">
        <f t="shared" si="86"/>
        <v>158.7142</v>
      </c>
      <c r="E341" s="120">
        <f t="shared" si="86"/>
        <v>133.8571</v>
      </c>
      <c r="F341" s="120">
        <f t="shared" si="86"/>
        <v>0</v>
      </c>
      <c r="G341" s="120">
        <f t="shared" si="86"/>
        <v>24.8571</v>
      </c>
      <c r="H341" s="122"/>
    </row>
    <row r="342" spans="1:8" s="86" customFormat="1" ht="19.5" customHeight="1">
      <c r="A342" s="119" t="s">
        <v>890</v>
      </c>
      <c r="B342" s="120">
        <f>C342+D342</f>
        <v>80</v>
      </c>
      <c r="C342" s="121"/>
      <c r="D342" s="121">
        <f>E342+F342+G342</f>
        <v>80</v>
      </c>
      <c r="E342" s="102">
        <v>80</v>
      </c>
      <c r="F342" s="102"/>
      <c r="G342" s="110"/>
      <c r="H342" s="122"/>
    </row>
    <row r="343" spans="1:8" s="86" customFormat="1" ht="19.5" customHeight="1">
      <c r="A343" s="119" t="s">
        <v>891</v>
      </c>
      <c r="B343" s="120">
        <f>C343+D343</f>
        <v>24</v>
      </c>
      <c r="C343" s="121"/>
      <c r="D343" s="121">
        <f>E343+F343+G343</f>
        <v>24</v>
      </c>
      <c r="E343" s="102">
        <v>24</v>
      </c>
      <c r="F343" s="102"/>
      <c r="G343" s="110"/>
      <c r="H343" s="122"/>
    </row>
    <row r="344" spans="1:8" s="86" customFormat="1" ht="19.5" customHeight="1">
      <c r="A344" s="119" t="s">
        <v>892</v>
      </c>
      <c r="B344" s="120">
        <f>C344+D344</f>
        <v>5</v>
      </c>
      <c r="C344" s="121"/>
      <c r="D344" s="121">
        <f>E344+F344+G344</f>
        <v>5</v>
      </c>
      <c r="E344" s="102">
        <v>5</v>
      </c>
      <c r="F344" s="102"/>
      <c r="G344" s="110"/>
      <c r="H344" s="122"/>
    </row>
    <row r="345" spans="1:8" s="86" customFormat="1" ht="19.5" customHeight="1">
      <c r="A345" s="119" t="s">
        <v>893</v>
      </c>
      <c r="B345" s="120">
        <f>C345+D345</f>
        <v>49.7142</v>
      </c>
      <c r="C345" s="121"/>
      <c r="D345" s="121">
        <f>E345+F345+G345</f>
        <v>49.7142</v>
      </c>
      <c r="E345" s="102">
        <v>24.8571</v>
      </c>
      <c r="F345" s="102"/>
      <c r="G345" s="110">
        <v>24.8571</v>
      </c>
      <c r="H345" s="122"/>
    </row>
    <row r="346" spans="1:8" s="86" customFormat="1" ht="19.5" customHeight="1">
      <c r="A346" s="119" t="s">
        <v>894</v>
      </c>
      <c r="B346" s="120">
        <f aca="true" t="shared" si="87" ref="B346:G346">SUM(B347:B348)</f>
        <v>601</v>
      </c>
      <c r="C346" s="120">
        <f t="shared" si="87"/>
        <v>0</v>
      </c>
      <c r="D346" s="120">
        <f t="shared" si="87"/>
        <v>601</v>
      </c>
      <c r="E346" s="120">
        <f t="shared" si="87"/>
        <v>0</v>
      </c>
      <c r="F346" s="120">
        <f t="shared" si="87"/>
        <v>0</v>
      </c>
      <c r="G346" s="120">
        <f t="shared" si="87"/>
        <v>601</v>
      </c>
      <c r="H346" s="122"/>
    </row>
    <row r="347" spans="1:8" s="86" customFormat="1" ht="19.5" customHeight="1">
      <c r="A347" s="119" t="s">
        <v>895</v>
      </c>
      <c r="B347" s="120">
        <f>C347+D347</f>
        <v>30</v>
      </c>
      <c r="C347" s="121"/>
      <c r="D347" s="121">
        <f>E347+F347+G347</f>
        <v>30</v>
      </c>
      <c r="E347" s="102"/>
      <c r="F347" s="102"/>
      <c r="G347" s="102">
        <v>30</v>
      </c>
      <c r="H347" s="122"/>
    </row>
    <row r="348" spans="1:8" s="86" customFormat="1" ht="19.5" customHeight="1">
      <c r="A348" s="119" t="s">
        <v>896</v>
      </c>
      <c r="B348" s="120">
        <f>C348+D348</f>
        <v>571</v>
      </c>
      <c r="C348" s="121"/>
      <c r="D348" s="121">
        <f>E348+F348+G348</f>
        <v>571</v>
      </c>
      <c r="E348" s="102"/>
      <c r="F348" s="102"/>
      <c r="G348" s="102">
        <v>571</v>
      </c>
      <c r="H348" s="122"/>
    </row>
    <row r="349" spans="1:8" s="85" customFormat="1" ht="19.5" customHeight="1">
      <c r="A349" s="116" t="s">
        <v>897</v>
      </c>
      <c r="B349" s="117">
        <f aca="true" t="shared" si="88" ref="B349:G349">SUM(B350:B360)</f>
        <v>917</v>
      </c>
      <c r="C349" s="117">
        <f t="shared" si="88"/>
        <v>0</v>
      </c>
      <c r="D349" s="117">
        <f t="shared" si="88"/>
        <v>917</v>
      </c>
      <c r="E349" s="117">
        <f t="shared" si="88"/>
        <v>114</v>
      </c>
      <c r="F349" s="117">
        <f t="shared" si="88"/>
        <v>0</v>
      </c>
      <c r="G349" s="117">
        <f t="shared" si="88"/>
        <v>803</v>
      </c>
      <c r="H349" s="118"/>
    </row>
    <row r="350" spans="1:8" s="86" customFormat="1" ht="19.5" customHeight="1">
      <c r="A350" s="119" t="s">
        <v>898</v>
      </c>
      <c r="B350" s="120">
        <f>C350+D350</f>
        <v>5</v>
      </c>
      <c r="C350" s="121"/>
      <c r="D350" s="121">
        <f>E350+F350+G350</f>
        <v>5</v>
      </c>
      <c r="E350" s="102"/>
      <c r="F350" s="102"/>
      <c r="G350" s="110">
        <v>5</v>
      </c>
      <c r="H350" s="122"/>
    </row>
    <row r="351" spans="1:8" s="86" customFormat="1" ht="19.5" customHeight="1">
      <c r="A351" s="119" t="s">
        <v>899</v>
      </c>
      <c r="B351" s="120">
        <f aca="true" t="shared" si="89" ref="B351:B360">C351+D351</f>
        <v>15</v>
      </c>
      <c r="C351" s="121"/>
      <c r="D351" s="121">
        <f aca="true" t="shared" si="90" ref="D351:D360">E351+F351+G351</f>
        <v>15</v>
      </c>
      <c r="E351" s="102"/>
      <c r="F351" s="102"/>
      <c r="G351" s="110">
        <v>15</v>
      </c>
      <c r="H351" s="122"/>
    </row>
    <row r="352" spans="1:8" s="86" customFormat="1" ht="19.5" customHeight="1">
      <c r="A352" s="119" t="s">
        <v>900</v>
      </c>
      <c r="B352" s="120">
        <f t="shared" si="89"/>
        <v>150</v>
      </c>
      <c r="C352" s="121"/>
      <c r="D352" s="121">
        <f t="shared" si="90"/>
        <v>150</v>
      </c>
      <c r="E352" s="102"/>
      <c r="F352" s="102"/>
      <c r="G352" s="110">
        <v>150</v>
      </c>
      <c r="H352" s="122"/>
    </row>
    <row r="353" spans="1:8" s="86" customFormat="1" ht="19.5" customHeight="1">
      <c r="A353" s="119" t="s">
        <v>901</v>
      </c>
      <c r="B353" s="120">
        <f t="shared" si="89"/>
        <v>150</v>
      </c>
      <c r="C353" s="121"/>
      <c r="D353" s="121">
        <f t="shared" si="90"/>
        <v>150</v>
      </c>
      <c r="E353" s="102">
        <v>30</v>
      </c>
      <c r="F353" s="102"/>
      <c r="G353" s="110">
        <v>120</v>
      </c>
      <c r="H353" s="122"/>
    </row>
    <row r="354" spans="1:8" s="86" customFormat="1" ht="19.5" customHeight="1">
      <c r="A354" s="119" t="s">
        <v>902</v>
      </c>
      <c r="B354" s="120">
        <f t="shared" si="89"/>
        <v>350</v>
      </c>
      <c r="C354" s="121"/>
      <c r="D354" s="121">
        <f t="shared" si="90"/>
        <v>350</v>
      </c>
      <c r="E354" s="102"/>
      <c r="F354" s="102"/>
      <c r="G354" s="110">
        <v>350</v>
      </c>
      <c r="H354" s="122"/>
    </row>
    <row r="355" spans="1:8" s="86" customFormat="1" ht="19.5" customHeight="1">
      <c r="A355" s="119" t="s">
        <v>903</v>
      </c>
      <c r="B355" s="120">
        <f t="shared" si="89"/>
        <v>20</v>
      </c>
      <c r="C355" s="121"/>
      <c r="D355" s="121">
        <f t="shared" si="90"/>
        <v>20</v>
      </c>
      <c r="E355" s="102">
        <v>20</v>
      </c>
      <c r="F355" s="102"/>
      <c r="G355" s="110"/>
      <c r="H355" s="122"/>
    </row>
    <row r="356" spans="1:8" s="86" customFormat="1" ht="19.5" customHeight="1">
      <c r="A356" s="119" t="s">
        <v>904</v>
      </c>
      <c r="B356" s="120">
        <f t="shared" si="89"/>
        <v>10</v>
      </c>
      <c r="C356" s="121"/>
      <c r="D356" s="121">
        <f t="shared" si="90"/>
        <v>10</v>
      </c>
      <c r="E356" s="102">
        <v>10</v>
      </c>
      <c r="F356" s="102"/>
      <c r="G356" s="110"/>
      <c r="H356" s="122"/>
    </row>
    <row r="357" spans="1:8" s="86" customFormat="1" ht="19.5" customHeight="1">
      <c r="A357" s="119" t="s">
        <v>905</v>
      </c>
      <c r="B357" s="120">
        <f t="shared" si="89"/>
        <v>5</v>
      </c>
      <c r="C357" s="121"/>
      <c r="D357" s="121">
        <f t="shared" si="90"/>
        <v>5</v>
      </c>
      <c r="E357" s="102">
        <v>5</v>
      </c>
      <c r="F357" s="102"/>
      <c r="G357" s="110"/>
      <c r="H357" s="122"/>
    </row>
    <row r="358" spans="1:8" s="86" customFormat="1" ht="19.5" customHeight="1">
      <c r="A358" s="119" t="s">
        <v>906</v>
      </c>
      <c r="B358" s="120">
        <f t="shared" si="89"/>
        <v>200</v>
      </c>
      <c r="C358" s="121"/>
      <c r="D358" s="121">
        <f t="shared" si="90"/>
        <v>200</v>
      </c>
      <c r="E358" s="102">
        <v>40</v>
      </c>
      <c r="F358" s="102"/>
      <c r="G358" s="110">
        <v>160</v>
      </c>
      <c r="H358" s="122"/>
    </row>
    <row r="359" spans="1:8" s="86" customFormat="1" ht="19.5" customHeight="1">
      <c r="A359" s="119" t="s">
        <v>907</v>
      </c>
      <c r="B359" s="120">
        <f t="shared" si="89"/>
        <v>2</v>
      </c>
      <c r="C359" s="121"/>
      <c r="D359" s="121">
        <f t="shared" si="90"/>
        <v>2</v>
      </c>
      <c r="E359" s="102">
        <v>2</v>
      </c>
      <c r="F359" s="102"/>
      <c r="G359" s="110"/>
      <c r="H359" s="122"/>
    </row>
    <row r="360" spans="1:8" s="86" customFormat="1" ht="19.5" customHeight="1">
      <c r="A360" s="119" t="s">
        <v>908</v>
      </c>
      <c r="B360" s="120">
        <f t="shared" si="89"/>
        <v>10</v>
      </c>
      <c r="C360" s="121"/>
      <c r="D360" s="121">
        <f t="shared" si="90"/>
        <v>10</v>
      </c>
      <c r="E360" s="102">
        <v>7</v>
      </c>
      <c r="F360" s="102"/>
      <c r="G360" s="110">
        <v>3</v>
      </c>
      <c r="H360" s="122"/>
    </row>
    <row r="361" spans="1:8" s="84" customFormat="1" ht="19.5" customHeight="1">
      <c r="A361" s="113" t="s">
        <v>32</v>
      </c>
      <c r="B361" s="114">
        <f aca="true" t="shared" si="91" ref="B361:G361">B362+B393</f>
        <v>4185.1</v>
      </c>
      <c r="C361" s="114">
        <f t="shared" si="91"/>
        <v>485.22</v>
      </c>
      <c r="D361" s="114">
        <f t="shared" si="91"/>
        <v>3699.88</v>
      </c>
      <c r="E361" s="114">
        <f t="shared" si="91"/>
        <v>2500.64</v>
      </c>
      <c r="F361" s="114">
        <f t="shared" si="91"/>
        <v>0</v>
      </c>
      <c r="G361" s="114">
        <f t="shared" si="91"/>
        <v>1199.24</v>
      </c>
      <c r="H361" s="132"/>
    </row>
    <row r="362" spans="1:8" s="85" customFormat="1" ht="19.5" customHeight="1">
      <c r="A362" s="116" t="s">
        <v>909</v>
      </c>
      <c r="B362" s="117">
        <f aca="true" t="shared" si="92" ref="B362:G362">SUM(B363:B392)</f>
        <v>4185.1</v>
      </c>
      <c r="C362" s="117">
        <f t="shared" si="92"/>
        <v>485.22</v>
      </c>
      <c r="D362" s="117">
        <f t="shared" si="92"/>
        <v>3699.88</v>
      </c>
      <c r="E362" s="117">
        <f t="shared" si="92"/>
        <v>2500.64</v>
      </c>
      <c r="F362" s="117">
        <f t="shared" si="92"/>
        <v>0</v>
      </c>
      <c r="G362" s="117">
        <f t="shared" si="92"/>
        <v>1199.24</v>
      </c>
      <c r="H362" s="118"/>
    </row>
    <row r="363" spans="1:8" s="86" customFormat="1" ht="19.5" customHeight="1">
      <c r="A363" s="119" t="s">
        <v>910</v>
      </c>
      <c r="B363" s="120">
        <f>C363+D363</f>
        <v>50</v>
      </c>
      <c r="C363" s="121"/>
      <c r="D363" s="121">
        <f>E363+F363+G363</f>
        <v>50</v>
      </c>
      <c r="E363" s="102">
        <v>50</v>
      </c>
      <c r="F363" s="103"/>
      <c r="G363" s="105"/>
      <c r="H363" s="122" t="s">
        <v>911</v>
      </c>
    </row>
    <row r="364" spans="1:8" s="86" customFormat="1" ht="19.5" customHeight="1">
      <c r="A364" s="119" t="s">
        <v>912</v>
      </c>
      <c r="B364" s="120">
        <f aca="true" t="shared" si="93" ref="B364:B392">C364+D364</f>
        <v>30</v>
      </c>
      <c r="C364" s="121"/>
      <c r="D364" s="121">
        <f aca="true" t="shared" si="94" ref="D364:D392">E364+F364+G364</f>
        <v>30</v>
      </c>
      <c r="E364" s="102">
        <v>30</v>
      </c>
      <c r="F364" s="103"/>
      <c r="G364" s="105"/>
      <c r="H364" s="122" t="s">
        <v>911</v>
      </c>
    </row>
    <row r="365" spans="1:8" s="86" customFormat="1" ht="19.5" customHeight="1">
      <c r="A365" s="119" t="s">
        <v>913</v>
      </c>
      <c r="B365" s="120">
        <f t="shared" si="93"/>
        <v>200</v>
      </c>
      <c r="C365" s="121"/>
      <c r="D365" s="121">
        <f t="shared" si="94"/>
        <v>200</v>
      </c>
      <c r="E365" s="102">
        <v>200</v>
      </c>
      <c r="F365" s="103"/>
      <c r="G365" s="105"/>
      <c r="H365" s="122" t="s">
        <v>911</v>
      </c>
    </row>
    <row r="366" spans="1:8" s="86" customFormat="1" ht="19.5" customHeight="1">
      <c r="A366" s="119" t="s">
        <v>914</v>
      </c>
      <c r="B366" s="120">
        <f t="shared" si="93"/>
        <v>20</v>
      </c>
      <c r="C366" s="121"/>
      <c r="D366" s="121">
        <f t="shared" si="94"/>
        <v>20</v>
      </c>
      <c r="E366" s="102">
        <v>20</v>
      </c>
      <c r="F366" s="103"/>
      <c r="G366" s="105"/>
      <c r="H366" s="122" t="s">
        <v>911</v>
      </c>
    </row>
    <row r="367" spans="1:8" s="86" customFormat="1" ht="19.5" customHeight="1">
      <c r="A367" s="119" t="s">
        <v>915</v>
      </c>
      <c r="B367" s="120">
        <f t="shared" si="93"/>
        <v>50</v>
      </c>
      <c r="C367" s="121"/>
      <c r="D367" s="121">
        <f t="shared" si="94"/>
        <v>50</v>
      </c>
      <c r="E367" s="102">
        <v>50</v>
      </c>
      <c r="F367" s="103"/>
      <c r="G367" s="105"/>
      <c r="H367" s="122" t="s">
        <v>911</v>
      </c>
    </row>
    <row r="368" spans="1:8" s="86" customFormat="1" ht="19.5" customHeight="1">
      <c r="A368" s="119" t="s">
        <v>916</v>
      </c>
      <c r="B368" s="120">
        <f t="shared" si="93"/>
        <v>50</v>
      </c>
      <c r="C368" s="121"/>
      <c r="D368" s="121">
        <f t="shared" si="94"/>
        <v>50</v>
      </c>
      <c r="E368" s="102">
        <v>50</v>
      </c>
      <c r="F368" s="103"/>
      <c r="G368" s="105"/>
      <c r="H368" s="122" t="s">
        <v>911</v>
      </c>
    </row>
    <row r="369" spans="1:8" s="86" customFormat="1" ht="19.5" customHeight="1">
      <c r="A369" s="119" t="s">
        <v>917</v>
      </c>
      <c r="B369" s="120">
        <f t="shared" si="93"/>
        <v>140</v>
      </c>
      <c r="C369" s="121"/>
      <c r="D369" s="121">
        <f t="shared" si="94"/>
        <v>140</v>
      </c>
      <c r="E369" s="102">
        <v>140</v>
      </c>
      <c r="F369" s="103"/>
      <c r="G369" s="105"/>
      <c r="H369" s="122" t="s">
        <v>911</v>
      </c>
    </row>
    <row r="370" spans="1:8" s="86" customFormat="1" ht="19.5" customHeight="1">
      <c r="A370" s="119" t="s">
        <v>918</v>
      </c>
      <c r="B370" s="120">
        <f t="shared" si="93"/>
        <v>538.4</v>
      </c>
      <c r="C370" s="121"/>
      <c r="D370" s="121">
        <f t="shared" si="94"/>
        <v>538.4</v>
      </c>
      <c r="E370" s="102">
        <v>161.6</v>
      </c>
      <c r="F370" s="102"/>
      <c r="G370" s="110">
        <v>376.8</v>
      </c>
      <c r="H370" s="122"/>
    </row>
    <row r="371" spans="1:8" s="86" customFormat="1" ht="19.5" customHeight="1">
      <c r="A371" s="119" t="s">
        <v>919</v>
      </c>
      <c r="B371" s="120">
        <f t="shared" si="93"/>
        <v>256</v>
      </c>
      <c r="C371" s="121"/>
      <c r="D371" s="121">
        <f t="shared" si="94"/>
        <v>256</v>
      </c>
      <c r="E371" s="102">
        <v>256</v>
      </c>
      <c r="F371" s="103"/>
      <c r="G371" s="105"/>
      <c r="H371" s="122"/>
    </row>
    <row r="372" spans="1:8" s="86" customFormat="1" ht="19.5" customHeight="1">
      <c r="A372" s="119" t="s">
        <v>920</v>
      </c>
      <c r="B372" s="120">
        <f t="shared" si="93"/>
        <v>280</v>
      </c>
      <c r="C372" s="121"/>
      <c r="D372" s="121">
        <f t="shared" si="94"/>
        <v>280</v>
      </c>
      <c r="E372" s="102">
        <v>84</v>
      </c>
      <c r="F372" s="103"/>
      <c r="G372" s="105">
        <v>196</v>
      </c>
      <c r="H372" s="122"/>
    </row>
    <row r="373" spans="1:8" s="86" customFormat="1" ht="19.5" customHeight="1">
      <c r="A373" s="119" t="s">
        <v>921</v>
      </c>
      <c r="B373" s="120">
        <f t="shared" si="93"/>
        <v>48</v>
      </c>
      <c r="C373" s="121"/>
      <c r="D373" s="121">
        <f t="shared" si="94"/>
        <v>48</v>
      </c>
      <c r="E373" s="102">
        <v>14.4</v>
      </c>
      <c r="F373" s="103"/>
      <c r="G373" s="105">
        <v>33.6</v>
      </c>
      <c r="H373" s="122"/>
    </row>
    <row r="374" spans="1:8" s="86" customFormat="1" ht="19.5" customHeight="1">
      <c r="A374" s="119" t="s">
        <v>922</v>
      </c>
      <c r="B374" s="120">
        <f t="shared" si="93"/>
        <v>16</v>
      </c>
      <c r="C374" s="121"/>
      <c r="D374" s="121">
        <f t="shared" si="94"/>
        <v>16</v>
      </c>
      <c r="E374" s="102">
        <v>4.8</v>
      </c>
      <c r="F374" s="103"/>
      <c r="G374" s="105">
        <v>11.2</v>
      </c>
      <c r="H374" s="122"/>
    </row>
    <row r="375" spans="1:8" s="86" customFormat="1" ht="19.5" customHeight="1">
      <c r="A375" s="119" t="s">
        <v>923</v>
      </c>
      <c r="B375" s="120">
        <f t="shared" si="93"/>
        <v>321.78999999999996</v>
      </c>
      <c r="C375" s="121">
        <v>146.11</v>
      </c>
      <c r="D375" s="121">
        <f t="shared" si="94"/>
        <v>175.67999999999998</v>
      </c>
      <c r="E375" s="102">
        <v>39.04</v>
      </c>
      <c r="F375" s="103"/>
      <c r="G375" s="105">
        <v>136.64</v>
      </c>
      <c r="H375" s="122"/>
    </row>
    <row r="376" spans="1:8" s="86" customFormat="1" ht="19.5" customHeight="1">
      <c r="A376" s="119" t="s">
        <v>924</v>
      </c>
      <c r="B376" s="120">
        <f t="shared" si="93"/>
        <v>44.8</v>
      </c>
      <c r="C376" s="121"/>
      <c r="D376" s="121">
        <f t="shared" si="94"/>
        <v>44.8</v>
      </c>
      <c r="E376" s="102">
        <v>44.8</v>
      </c>
      <c r="F376" s="103"/>
      <c r="G376" s="105"/>
      <c r="H376" s="122"/>
    </row>
    <row r="377" spans="1:8" s="86" customFormat="1" ht="19.5" customHeight="1">
      <c r="A377" s="119" t="s">
        <v>925</v>
      </c>
      <c r="B377" s="120">
        <f t="shared" si="93"/>
        <v>61.6</v>
      </c>
      <c r="C377" s="121"/>
      <c r="D377" s="121">
        <f t="shared" si="94"/>
        <v>61.6</v>
      </c>
      <c r="E377" s="102">
        <v>18.4</v>
      </c>
      <c r="F377" s="103"/>
      <c r="G377" s="105">
        <v>43.2</v>
      </c>
      <c r="H377" s="122"/>
    </row>
    <row r="378" spans="1:8" s="86" customFormat="1" ht="19.5" customHeight="1">
      <c r="A378" s="119" t="s">
        <v>926</v>
      </c>
      <c r="B378" s="120">
        <f t="shared" si="93"/>
        <v>160</v>
      </c>
      <c r="C378" s="121"/>
      <c r="D378" s="121">
        <f t="shared" si="94"/>
        <v>160</v>
      </c>
      <c r="E378" s="102">
        <v>48</v>
      </c>
      <c r="F378" s="103"/>
      <c r="G378" s="105">
        <v>112</v>
      </c>
      <c r="H378" s="122"/>
    </row>
    <row r="379" spans="1:8" s="86" customFormat="1" ht="19.5" customHeight="1">
      <c r="A379" s="119" t="s">
        <v>927</v>
      </c>
      <c r="B379" s="120">
        <f t="shared" si="93"/>
        <v>40</v>
      </c>
      <c r="C379" s="121"/>
      <c r="D379" s="121">
        <f t="shared" si="94"/>
        <v>40</v>
      </c>
      <c r="E379" s="102">
        <v>40</v>
      </c>
      <c r="F379" s="103"/>
      <c r="G379" s="105"/>
      <c r="H379" s="122"/>
    </row>
    <row r="380" spans="1:8" s="86" customFormat="1" ht="19.5" customHeight="1">
      <c r="A380" s="119" t="s">
        <v>928</v>
      </c>
      <c r="B380" s="120">
        <f t="shared" si="93"/>
        <v>175.09</v>
      </c>
      <c r="C380" s="121">
        <v>17.59</v>
      </c>
      <c r="D380" s="121">
        <f t="shared" si="94"/>
        <v>157.5</v>
      </c>
      <c r="E380" s="102">
        <v>157.5</v>
      </c>
      <c r="F380" s="103"/>
      <c r="G380" s="105"/>
      <c r="H380" s="122"/>
    </row>
    <row r="381" spans="1:8" s="86" customFormat="1" ht="19.5" customHeight="1">
      <c r="A381" s="119" t="s">
        <v>929</v>
      </c>
      <c r="B381" s="120">
        <f t="shared" si="93"/>
        <v>210</v>
      </c>
      <c r="C381" s="121"/>
      <c r="D381" s="121">
        <f t="shared" si="94"/>
        <v>210</v>
      </c>
      <c r="E381" s="102"/>
      <c r="F381" s="103"/>
      <c r="G381" s="105">
        <v>210</v>
      </c>
      <c r="H381" s="122"/>
    </row>
    <row r="382" spans="1:8" s="86" customFormat="1" ht="19.5" customHeight="1">
      <c r="A382" s="119" t="s">
        <v>930</v>
      </c>
      <c r="B382" s="120">
        <f t="shared" si="93"/>
        <v>76.4</v>
      </c>
      <c r="C382" s="121"/>
      <c r="D382" s="121">
        <f t="shared" si="94"/>
        <v>76.4</v>
      </c>
      <c r="E382" s="102">
        <v>76.4</v>
      </c>
      <c r="F382" s="103"/>
      <c r="G382" s="105"/>
      <c r="H382" s="122"/>
    </row>
    <row r="383" spans="1:8" s="86" customFormat="1" ht="19.5" customHeight="1">
      <c r="A383" s="119" t="s">
        <v>931</v>
      </c>
      <c r="B383" s="120">
        <f t="shared" si="93"/>
        <v>85</v>
      </c>
      <c r="C383" s="121"/>
      <c r="D383" s="121">
        <f t="shared" si="94"/>
        <v>85</v>
      </c>
      <c r="E383" s="102">
        <v>85</v>
      </c>
      <c r="F383" s="103"/>
      <c r="G383" s="105"/>
      <c r="H383" s="122"/>
    </row>
    <row r="384" spans="1:8" s="86" customFormat="1" ht="19.5" customHeight="1">
      <c r="A384" s="119" t="s">
        <v>932</v>
      </c>
      <c r="B384" s="120">
        <f t="shared" si="93"/>
        <v>15.5</v>
      </c>
      <c r="C384" s="121"/>
      <c r="D384" s="121">
        <f t="shared" si="94"/>
        <v>15.5</v>
      </c>
      <c r="E384" s="102">
        <v>15.5</v>
      </c>
      <c r="F384" s="103"/>
      <c r="G384" s="105"/>
      <c r="H384" s="122"/>
    </row>
    <row r="385" spans="1:8" s="86" customFormat="1" ht="19.5" customHeight="1">
      <c r="A385" s="119" t="s">
        <v>933</v>
      </c>
      <c r="B385" s="120">
        <f t="shared" si="93"/>
        <v>320</v>
      </c>
      <c r="C385" s="121"/>
      <c r="D385" s="121">
        <f t="shared" si="94"/>
        <v>320</v>
      </c>
      <c r="E385" s="102">
        <v>320</v>
      </c>
      <c r="F385" s="103"/>
      <c r="G385" s="105"/>
      <c r="H385" s="122"/>
    </row>
    <row r="386" spans="1:8" s="86" customFormat="1" ht="19.5" customHeight="1">
      <c r="A386" s="119" t="s">
        <v>934</v>
      </c>
      <c r="B386" s="120">
        <f t="shared" si="93"/>
        <v>463.13</v>
      </c>
      <c r="C386" s="121">
        <v>261.13</v>
      </c>
      <c r="D386" s="121">
        <f t="shared" si="94"/>
        <v>202</v>
      </c>
      <c r="E386" s="102">
        <v>202</v>
      </c>
      <c r="F386" s="103"/>
      <c r="G386" s="105"/>
      <c r="H386" s="122"/>
    </row>
    <row r="387" spans="1:8" s="86" customFormat="1" ht="19.5" customHeight="1">
      <c r="A387" s="119" t="s">
        <v>935</v>
      </c>
      <c r="B387" s="120">
        <f t="shared" si="93"/>
        <v>134.39</v>
      </c>
      <c r="C387" s="121">
        <v>60.39</v>
      </c>
      <c r="D387" s="121">
        <f t="shared" si="94"/>
        <v>74</v>
      </c>
      <c r="E387" s="102">
        <v>74</v>
      </c>
      <c r="F387" s="103"/>
      <c r="G387" s="105"/>
      <c r="H387" s="122"/>
    </row>
    <row r="388" spans="1:8" s="86" customFormat="1" ht="19.5" customHeight="1">
      <c r="A388" s="119" t="s">
        <v>936</v>
      </c>
      <c r="B388" s="120">
        <f t="shared" si="93"/>
        <v>64</v>
      </c>
      <c r="C388" s="121"/>
      <c r="D388" s="121">
        <f t="shared" si="94"/>
        <v>64</v>
      </c>
      <c r="E388" s="102">
        <v>19.2</v>
      </c>
      <c r="F388" s="103"/>
      <c r="G388" s="105">
        <v>44.8</v>
      </c>
      <c r="H388" s="122"/>
    </row>
    <row r="389" spans="1:8" s="86" customFormat="1" ht="19.5" customHeight="1">
      <c r="A389" s="119" t="s">
        <v>937</v>
      </c>
      <c r="B389" s="120">
        <f t="shared" si="93"/>
        <v>215</v>
      </c>
      <c r="C389" s="121"/>
      <c r="D389" s="121">
        <f t="shared" si="94"/>
        <v>215</v>
      </c>
      <c r="E389" s="102">
        <v>215</v>
      </c>
      <c r="F389" s="103"/>
      <c r="G389" s="105"/>
      <c r="H389" s="122"/>
    </row>
    <row r="390" spans="1:8" s="86" customFormat="1" ht="19.5" customHeight="1">
      <c r="A390" s="119" t="s">
        <v>938</v>
      </c>
      <c r="B390" s="120">
        <f t="shared" si="93"/>
        <v>50</v>
      </c>
      <c r="C390" s="121"/>
      <c r="D390" s="121">
        <f t="shared" si="94"/>
        <v>50</v>
      </c>
      <c r="E390" s="102">
        <v>15</v>
      </c>
      <c r="F390" s="103"/>
      <c r="G390" s="105">
        <v>35</v>
      </c>
      <c r="H390" s="122"/>
    </row>
    <row r="391" spans="1:8" s="86" customFormat="1" ht="19.5" customHeight="1">
      <c r="A391" s="119" t="s">
        <v>939</v>
      </c>
      <c r="B391" s="120">
        <f t="shared" si="93"/>
        <v>30</v>
      </c>
      <c r="C391" s="121"/>
      <c r="D391" s="121">
        <f t="shared" si="94"/>
        <v>30</v>
      </c>
      <c r="E391" s="102">
        <v>30</v>
      </c>
      <c r="F391" s="103"/>
      <c r="G391" s="105"/>
      <c r="H391" s="122"/>
    </row>
    <row r="392" spans="1:8" s="86" customFormat="1" ht="19.5" customHeight="1">
      <c r="A392" s="119" t="s">
        <v>940</v>
      </c>
      <c r="B392" s="120">
        <f t="shared" si="93"/>
        <v>40</v>
      </c>
      <c r="C392" s="121"/>
      <c r="D392" s="121">
        <f t="shared" si="94"/>
        <v>40</v>
      </c>
      <c r="E392" s="102">
        <v>40</v>
      </c>
      <c r="F392" s="103"/>
      <c r="G392" s="105"/>
      <c r="H392" s="122"/>
    </row>
    <row r="393" spans="1:8" s="85" customFormat="1" ht="19.5" customHeight="1">
      <c r="A393" s="116" t="s">
        <v>941</v>
      </c>
      <c r="B393" s="117">
        <f>SUM(C393:D393)</f>
        <v>0</v>
      </c>
      <c r="C393" s="123"/>
      <c r="D393" s="123"/>
      <c r="E393" s="124"/>
      <c r="F393" s="124"/>
      <c r="G393" s="144"/>
      <c r="H393" s="118"/>
    </row>
    <row r="394" spans="1:8" s="84" customFormat="1" ht="19.5" customHeight="1">
      <c r="A394" s="113" t="s">
        <v>34</v>
      </c>
      <c r="B394" s="114">
        <f aca="true" t="shared" si="95" ref="B394:G394">B395</f>
        <v>7582</v>
      </c>
      <c r="C394" s="114">
        <f t="shared" si="95"/>
        <v>0</v>
      </c>
      <c r="D394" s="114">
        <f t="shared" si="95"/>
        <v>7582</v>
      </c>
      <c r="E394" s="114">
        <f t="shared" si="95"/>
        <v>7097</v>
      </c>
      <c r="F394" s="114">
        <f t="shared" si="95"/>
        <v>0</v>
      </c>
      <c r="G394" s="114">
        <f t="shared" si="95"/>
        <v>485</v>
      </c>
      <c r="H394" s="132"/>
    </row>
    <row r="395" spans="1:8" s="85" customFormat="1" ht="19.5" customHeight="1">
      <c r="A395" s="116" t="s">
        <v>942</v>
      </c>
      <c r="B395" s="117">
        <f aca="true" t="shared" si="96" ref="B395:G395">SUM(B396:B403)</f>
        <v>7582</v>
      </c>
      <c r="C395" s="117">
        <f t="shared" si="96"/>
        <v>0</v>
      </c>
      <c r="D395" s="117">
        <f t="shared" si="96"/>
        <v>7582</v>
      </c>
      <c r="E395" s="117">
        <f t="shared" si="96"/>
        <v>7097</v>
      </c>
      <c r="F395" s="117">
        <f t="shared" si="96"/>
        <v>0</v>
      </c>
      <c r="G395" s="117">
        <f t="shared" si="96"/>
        <v>485</v>
      </c>
      <c r="H395" s="118"/>
    </row>
    <row r="396" spans="1:8" s="86" customFormat="1" ht="19.5" customHeight="1">
      <c r="A396" s="119" t="s">
        <v>943</v>
      </c>
      <c r="B396" s="120">
        <f aca="true" t="shared" si="97" ref="B396:B403">C396+D396</f>
        <v>7000</v>
      </c>
      <c r="C396" s="121"/>
      <c r="D396" s="121">
        <f aca="true" t="shared" si="98" ref="D396:D403">E396+F396+G396</f>
        <v>7000</v>
      </c>
      <c r="E396" s="102">
        <v>7000</v>
      </c>
      <c r="F396" s="102"/>
      <c r="G396" s="110"/>
      <c r="H396" s="122"/>
    </row>
    <row r="397" spans="1:8" s="86" customFormat="1" ht="19.5" customHeight="1">
      <c r="A397" s="119" t="s">
        <v>944</v>
      </c>
      <c r="B397" s="120">
        <f t="shared" si="97"/>
        <v>20</v>
      </c>
      <c r="C397" s="121"/>
      <c r="D397" s="121">
        <f t="shared" si="98"/>
        <v>20</v>
      </c>
      <c r="E397" s="102">
        <v>20</v>
      </c>
      <c r="F397" s="102"/>
      <c r="G397" s="110"/>
      <c r="H397" s="122"/>
    </row>
    <row r="398" spans="1:8" s="86" customFormat="1" ht="19.5" customHeight="1">
      <c r="A398" s="119" t="s">
        <v>945</v>
      </c>
      <c r="B398" s="120">
        <f t="shared" si="97"/>
        <v>300</v>
      </c>
      <c r="C398" s="121"/>
      <c r="D398" s="121">
        <f t="shared" si="98"/>
        <v>300</v>
      </c>
      <c r="E398" s="102"/>
      <c r="F398" s="102"/>
      <c r="G398" s="110">
        <v>300</v>
      </c>
      <c r="H398" s="122" t="s">
        <v>946</v>
      </c>
    </row>
    <row r="399" spans="1:8" s="86" customFormat="1" ht="19.5" customHeight="1">
      <c r="A399" s="119" t="s">
        <v>947</v>
      </c>
      <c r="B399" s="120">
        <f t="shared" si="97"/>
        <v>40</v>
      </c>
      <c r="C399" s="121"/>
      <c r="D399" s="121">
        <f t="shared" si="98"/>
        <v>40</v>
      </c>
      <c r="E399" s="102">
        <v>40</v>
      </c>
      <c r="F399" s="102"/>
      <c r="G399" s="110"/>
      <c r="H399" s="122"/>
    </row>
    <row r="400" spans="1:8" s="86" customFormat="1" ht="19.5" customHeight="1">
      <c r="A400" s="119" t="s">
        <v>948</v>
      </c>
      <c r="B400" s="120">
        <f t="shared" si="97"/>
        <v>200</v>
      </c>
      <c r="C400" s="121"/>
      <c r="D400" s="121">
        <f t="shared" si="98"/>
        <v>200</v>
      </c>
      <c r="E400" s="102">
        <v>20</v>
      </c>
      <c r="F400" s="102"/>
      <c r="G400" s="110">
        <v>180</v>
      </c>
      <c r="H400" s="122"/>
    </row>
    <row r="401" spans="1:8" s="86" customFormat="1" ht="19.5" customHeight="1">
      <c r="A401" s="119" t="s">
        <v>949</v>
      </c>
      <c r="B401" s="120">
        <f t="shared" si="97"/>
        <v>15</v>
      </c>
      <c r="C401" s="121"/>
      <c r="D401" s="121">
        <f t="shared" si="98"/>
        <v>15</v>
      </c>
      <c r="E401" s="102">
        <v>10</v>
      </c>
      <c r="F401" s="102"/>
      <c r="G401" s="110">
        <v>5</v>
      </c>
      <c r="H401" s="122"/>
    </row>
    <row r="402" spans="1:8" s="86" customFormat="1" ht="19.5" customHeight="1">
      <c r="A402" s="119" t="s">
        <v>950</v>
      </c>
      <c r="B402" s="120">
        <f t="shared" si="97"/>
        <v>5</v>
      </c>
      <c r="C402" s="121"/>
      <c r="D402" s="121">
        <f t="shared" si="98"/>
        <v>5</v>
      </c>
      <c r="E402" s="102">
        <v>5</v>
      </c>
      <c r="F402" s="102"/>
      <c r="G402" s="110"/>
      <c r="H402" s="122"/>
    </row>
    <row r="403" spans="1:8" s="86" customFormat="1" ht="19.5" customHeight="1">
      <c r="A403" s="119" t="s">
        <v>951</v>
      </c>
      <c r="B403" s="120">
        <f t="shared" si="97"/>
        <v>2</v>
      </c>
      <c r="C403" s="121"/>
      <c r="D403" s="121">
        <f t="shared" si="98"/>
        <v>2</v>
      </c>
      <c r="E403" s="102">
        <v>2</v>
      </c>
      <c r="F403" s="102"/>
      <c r="G403" s="110"/>
      <c r="H403" s="122"/>
    </row>
    <row r="404" spans="1:8" s="84" customFormat="1" ht="19.5" customHeight="1">
      <c r="A404" s="113" t="s">
        <v>36</v>
      </c>
      <c r="B404" s="114">
        <f aca="true" t="shared" si="99" ref="B404:G404">B405</f>
        <v>0</v>
      </c>
      <c r="C404" s="114">
        <f t="shared" si="99"/>
        <v>0</v>
      </c>
      <c r="D404" s="114">
        <f t="shared" si="99"/>
        <v>0</v>
      </c>
      <c r="E404" s="114">
        <f t="shared" si="99"/>
        <v>0</v>
      </c>
      <c r="F404" s="114">
        <f t="shared" si="99"/>
        <v>0</v>
      </c>
      <c r="G404" s="114">
        <f t="shared" si="99"/>
        <v>0</v>
      </c>
      <c r="H404" s="132"/>
    </row>
    <row r="405" spans="1:8" s="86" customFormat="1" ht="19.5" customHeight="1">
      <c r="A405" s="119" t="s">
        <v>952</v>
      </c>
      <c r="B405" s="121"/>
      <c r="C405" s="121"/>
      <c r="D405" s="121"/>
      <c r="E405" s="102"/>
      <c r="F405" s="102"/>
      <c r="G405" s="110"/>
      <c r="H405" s="122"/>
    </row>
    <row r="406" spans="1:8" s="84" customFormat="1" ht="19.5" customHeight="1">
      <c r="A406" s="113" t="s">
        <v>38</v>
      </c>
      <c r="B406" s="114">
        <f aca="true" t="shared" si="100" ref="B406:G406">B407</f>
        <v>0</v>
      </c>
      <c r="C406" s="114">
        <f t="shared" si="100"/>
        <v>0</v>
      </c>
      <c r="D406" s="114">
        <f t="shared" si="100"/>
        <v>0</v>
      </c>
      <c r="E406" s="114">
        <f t="shared" si="100"/>
        <v>0</v>
      </c>
      <c r="F406" s="114">
        <f t="shared" si="100"/>
        <v>0</v>
      </c>
      <c r="G406" s="114">
        <f t="shared" si="100"/>
        <v>0</v>
      </c>
      <c r="H406" s="132"/>
    </row>
    <row r="407" spans="1:8" s="86" customFormat="1" ht="19.5" customHeight="1">
      <c r="A407" s="119" t="s">
        <v>953</v>
      </c>
      <c r="B407" s="120"/>
      <c r="C407" s="121"/>
      <c r="D407" s="121"/>
      <c r="E407" s="102"/>
      <c r="F407" s="102"/>
      <c r="G407" s="110"/>
      <c r="H407" s="122"/>
    </row>
    <row r="408" spans="1:11" s="84" customFormat="1" ht="19.5" customHeight="1">
      <c r="A408" s="151" t="s">
        <v>40</v>
      </c>
      <c r="B408" s="114">
        <f aca="true" t="shared" si="101" ref="B408:G408">B409+B415</f>
        <v>105</v>
      </c>
      <c r="C408" s="114">
        <f t="shared" si="101"/>
        <v>0</v>
      </c>
      <c r="D408" s="114">
        <f t="shared" si="101"/>
        <v>105</v>
      </c>
      <c r="E408" s="114">
        <f t="shared" si="101"/>
        <v>75</v>
      </c>
      <c r="F408" s="114">
        <f t="shared" si="101"/>
        <v>0</v>
      </c>
      <c r="G408" s="114">
        <f t="shared" si="101"/>
        <v>30</v>
      </c>
      <c r="H408" s="132"/>
      <c r="K408" s="85"/>
    </row>
    <row r="409" spans="1:8" s="85" customFormat="1" ht="19.5" customHeight="1">
      <c r="A409" s="118" t="s">
        <v>954</v>
      </c>
      <c r="B409" s="117">
        <f aca="true" t="shared" si="102" ref="B409:G409">SUM(B410:B414)</f>
        <v>75</v>
      </c>
      <c r="C409" s="117">
        <f t="shared" si="102"/>
        <v>0</v>
      </c>
      <c r="D409" s="117">
        <f t="shared" si="102"/>
        <v>75</v>
      </c>
      <c r="E409" s="117">
        <f t="shared" si="102"/>
        <v>75</v>
      </c>
      <c r="F409" s="117">
        <f t="shared" si="102"/>
        <v>0</v>
      </c>
      <c r="G409" s="117">
        <f t="shared" si="102"/>
        <v>0</v>
      </c>
      <c r="H409" s="118"/>
    </row>
    <row r="410" spans="1:8" s="86" customFormat="1" ht="19.5" customHeight="1">
      <c r="A410" s="119" t="s">
        <v>955</v>
      </c>
      <c r="B410" s="121">
        <f>SUM(C410:D410)</f>
        <v>5</v>
      </c>
      <c r="C410" s="121"/>
      <c r="D410" s="121">
        <f>SUM(E410:G410)</f>
        <v>5</v>
      </c>
      <c r="E410" s="112">
        <v>5</v>
      </c>
      <c r="F410" s="130"/>
      <c r="G410" s="131"/>
      <c r="H410" s="122"/>
    </row>
    <row r="411" spans="1:8" s="86" customFormat="1" ht="19.5" customHeight="1">
      <c r="A411" s="119" t="s">
        <v>956</v>
      </c>
      <c r="B411" s="121">
        <f>SUM(C411:D411)</f>
        <v>10</v>
      </c>
      <c r="C411" s="121"/>
      <c r="D411" s="121">
        <f>SUM(E411:G411)</f>
        <v>10</v>
      </c>
      <c r="E411" s="112">
        <v>10</v>
      </c>
      <c r="F411" s="130"/>
      <c r="G411" s="131"/>
      <c r="H411" s="122"/>
    </row>
    <row r="412" spans="1:8" s="86" customFormat="1" ht="19.5" customHeight="1">
      <c r="A412" s="119" t="s">
        <v>957</v>
      </c>
      <c r="B412" s="121">
        <f>SUM(C412:D412)</f>
        <v>20</v>
      </c>
      <c r="C412" s="121"/>
      <c r="D412" s="121">
        <f>SUM(E412:G412)</f>
        <v>20</v>
      </c>
      <c r="E412" s="112">
        <v>20</v>
      </c>
      <c r="F412" s="130"/>
      <c r="G412" s="131"/>
      <c r="H412" s="122"/>
    </row>
    <row r="413" spans="1:8" s="86" customFormat="1" ht="28.5" customHeight="1">
      <c r="A413" s="119" t="s">
        <v>958</v>
      </c>
      <c r="B413" s="121">
        <f>SUM(C413:D413)</f>
        <v>20</v>
      </c>
      <c r="C413" s="121"/>
      <c r="D413" s="121">
        <f>SUM(E413:G413)</f>
        <v>20</v>
      </c>
      <c r="E413" s="112">
        <v>20</v>
      </c>
      <c r="F413" s="130"/>
      <c r="G413" s="131"/>
      <c r="H413" s="122"/>
    </row>
    <row r="414" spans="1:8" s="86" customFormat="1" ht="19.5" customHeight="1">
      <c r="A414" s="119" t="s">
        <v>959</v>
      </c>
      <c r="B414" s="121">
        <f>SUM(C414:D414)</f>
        <v>20</v>
      </c>
      <c r="C414" s="121"/>
      <c r="D414" s="121">
        <f>SUM(E414:G414)</f>
        <v>20</v>
      </c>
      <c r="E414" s="112">
        <v>20</v>
      </c>
      <c r="F414" s="130"/>
      <c r="G414" s="131"/>
      <c r="H414" s="122"/>
    </row>
    <row r="415" spans="1:8" s="85" customFormat="1" ht="19.5" customHeight="1">
      <c r="A415" s="118" t="s">
        <v>960</v>
      </c>
      <c r="B415" s="117">
        <f aca="true" t="shared" si="103" ref="B415:G415">SUM(B416)</f>
        <v>30</v>
      </c>
      <c r="C415" s="117">
        <f t="shared" si="103"/>
        <v>0</v>
      </c>
      <c r="D415" s="117">
        <f t="shared" si="103"/>
        <v>30</v>
      </c>
      <c r="E415" s="117">
        <f t="shared" si="103"/>
        <v>0</v>
      </c>
      <c r="F415" s="117">
        <f t="shared" si="103"/>
        <v>0</v>
      </c>
      <c r="G415" s="117">
        <f t="shared" si="103"/>
        <v>30</v>
      </c>
      <c r="H415" s="118"/>
    </row>
    <row r="416" spans="1:8" s="86" customFormat="1" ht="19.5" customHeight="1">
      <c r="A416" s="122" t="s">
        <v>961</v>
      </c>
      <c r="B416" s="120">
        <f>C416+D416</f>
        <v>30</v>
      </c>
      <c r="C416" s="121"/>
      <c r="D416" s="121">
        <f>E416+F416+G416</f>
        <v>30</v>
      </c>
      <c r="E416" s="102">
        <f>F416</f>
        <v>0</v>
      </c>
      <c r="F416" s="102"/>
      <c r="G416" s="110">
        <v>30</v>
      </c>
      <c r="H416" s="122"/>
    </row>
    <row r="417" spans="1:8" s="84" customFormat="1" ht="19.5" customHeight="1">
      <c r="A417" s="113" t="s">
        <v>42</v>
      </c>
      <c r="B417" s="114">
        <f>SUM(C417:D417)</f>
        <v>500</v>
      </c>
      <c r="C417" s="152"/>
      <c r="D417" s="152">
        <f>E417+F417+G417</f>
        <v>500</v>
      </c>
      <c r="E417" s="153">
        <v>500</v>
      </c>
      <c r="F417" s="153"/>
      <c r="G417" s="154"/>
      <c r="H417" s="132"/>
    </row>
    <row r="418" spans="1:8" s="84" customFormat="1" ht="19.5" customHeight="1">
      <c r="A418" s="113" t="s">
        <v>43</v>
      </c>
      <c r="B418" s="114">
        <f aca="true" t="shared" si="104" ref="B418:G418">SUM(B419:B423)</f>
        <v>63</v>
      </c>
      <c r="C418" s="114">
        <f t="shared" si="104"/>
        <v>0</v>
      </c>
      <c r="D418" s="114">
        <f t="shared" si="104"/>
        <v>63</v>
      </c>
      <c r="E418" s="114">
        <f t="shared" si="104"/>
        <v>47</v>
      </c>
      <c r="F418" s="114">
        <f t="shared" si="104"/>
        <v>16</v>
      </c>
      <c r="G418" s="114">
        <f t="shared" si="104"/>
        <v>0</v>
      </c>
      <c r="H418" s="132"/>
    </row>
    <row r="419" spans="1:8" s="86" customFormat="1" ht="19.5" customHeight="1">
      <c r="A419" s="119" t="s">
        <v>962</v>
      </c>
      <c r="B419" s="120">
        <f>C419+D419</f>
        <v>20</v>
      </c>
      <c r="C419" s="121"/>
      <c r="D419" s="121">
        <f>E419+F419+G419</f>
        <v>20</v>
      </c>
      <c r="E419" s="102">
        <v>20</v>
      </c>
      <c r="F419" s="102"/>
      <c r="G419" s="110"/>
      <c r="H419" s="122"/>
    </row>
    <row r="420" spans="1:8" s="86" customFormat="1" ht="19.5" customHeight="1">
      <c r="A420" s="119" t="s">
        <v>963</v>
      </c>
      <c r="B420" s="120">
        <f>C420+D420</f>
        <v>30</v>
      </c>
      <c r="C420" s="121"/>
      <c r="D420" s="121">
        <f>E420+F420+G420</f>
        <v>30</v>
      </c>
      <c r="E420" s="102">
        <v>14</v>
      </c>
      <c r="F420" s="102">
        <v>16</v>
      </c>
      <c r="G420" s="110"/>
      <c r="H420" s="122"/>
    </row>
    <row r="421" spans="1:8" s="86" customFormat="1" ht="19.5" customHeight="1">
      <c r="A421" s="119" t="s">
        <v>964</v>
      </c>
      <c r="B421" s="120">
        <f>C421+D421</f>
        <v>5</v>
      </c>
      <c r="C421" s="121"/>
      <c r="D421" s="121">
        <f>E421+F421+G421</f>
        <v>5</v>
      </c>
      <c r="E421" s="102">
        <v>5</v>
      </c>
      <c r="F421" s="102"/>
      <c r="G421" s="110"/>
      <c r="H421" s="122"/>
    </row>
    <row r="422" spans="1:8" s="86" customFormat="1" ht="19.5" customHeight="1">
      <c r="A422" s="119" t="s">
        <v>965</v>
      </c>
      <c r="B422" s="120">
        <f>C422+D422</f>
        <v>3</v>
      </c>
      <c r="C422" s="121"/>
      <c r="D422" s="121">
        <f>E422+F422+G422</f>
        <v>3</v>
      </c>
      <c r="E422" s="102">
        <v>3</v>
      </c>
      <c r="F422" s="102"/>
      <c r="G422" s="110"/>
      <c r="H422" s="122"/>
    </row>
    <row r="423" spans="1:8" s="86" customFormat="1" ht="19.5" customHeight="1">
      <c r="A423" s="119" t="s">
        <v>966</v>
      </c>
      <c r="B423" s="120">
        <f>C423+D423</f>
        <v>5</v>
      </c>
      <c r="C423" s="121"/>
      <c r="D423" s="121">
        <f>E423+F423+G423</f>
        <v>5</v>
      </c>
      <c r="E423" s="102">
        <v>5</v>
      </c>
      <c r="F423" s="102"/>
      <c r="G423" s="110"/>
      <c r="H423" s="122"/>
    </row>
    <row r="424" spans="1:8" s="86" customFormat="1" ht="19.5" customHeight="1">
      <c r="A424" s="155" t="s">
        <v>967</v>
      </c>
      <c r="B424" s="120">
        <f aca="true" t="shared" si="105" ref="B424:G424">B7+B100+B103+B133+B136+B169+B210+B228+B278+B319+B361+B394+B404+B406+B408+B417+B418</f>
        <v>39767.2142</v>
      </c>
      <c r="C424" s="120">
        <f t="shared" si="105"/>
        <v>7936.29</v>
      </c>
      <c r="D424" s="120">
        <f t="shared" si="105"/>
        <v>31830.9242</v>
      </c>
      <c r="E424" s="120">
        <f t="shared" si="105"/>
        <v>19072.827100000002</v>
      </c>
      <c r="F424" s="120">
        <f t="shared" si="105"/>
        <v>1796</v>
      </c>
      <c r="G424" s="120">
        <f t="shared" si="105"/>
        <v>10962.0971</v>
      </c>
      <c r="H424" s="122"/>
    </row>
    <row r="425" spans="1:8" s="86" customFormat="1" ht="19.5" customHeight="1">
      <c r="A425" s="156" t="s">
        <v>968</v>
      </c>
      <c r="B425" s="156"/>
      <c r="C425" s="156"/>
      <c r="D425" s="156"/>
      <c r="E425" s="156"/>
      <c r="F425" s="156"/>
      <c r="G425" s="156"/>
      <c r="H425" s="156"/>
    </row>
    <row r="426" spans="2:8" s="86" customFormat="1" ht="19.5" customHeight="1">
      <c r="B426" s="157"/>
      <c r="C426" s="157"/>
      <c r="D426" s="157"/>
      <c r="E426" s="158"/>
      <c r="F426" s="158"/>
      <c r="G426" s="159"/>
      <c r="H426" s="160"/>
    </row>
    <row r="427" spans="2:8" s="86" customFormat="1" ht="19.5" customHeight="1">
      <c r="B427" s="157"/>
      <c r="C427" s="157"/>
      <c r="D427" s="157"/>
      <c r="E427" s="158"/>
      <c r="F427" s="158"/>
      <c r="G427" s="159"/>
      <c r="H427" s="160"/>
    </row>
    <row r="428" spans="2:8" s="86" customFormat="1" ht="19.5" customHeight="1">
      <c r="B428" s="157"/>
      <c r="C428" s="157"/>
      <c r="D428" s="157"/>
      <c r="E428" s="158"/>
      <c r="F428" s="158"/>
      <c r="G428" s="159"/>
      <c r="H428" s="160"/>
    </row>
    <row r="429" spans="2:8" s="86" customFormat="1" ht="19.5" customHeight="1">
      <c r="B429" s="157"/>
      <c r="C429" s="157"/>
      <c r="D429" s="157"/>
      <c r="E429" s="158"/>
      <c r="F429" s="158"/>
      <c r="G429" s="159"/>
      <c r="H429" s="160"/>
    </row>
    <row r="430" spans="2:8" s="86" customFormat="1" ht="19.5" customHeight="1">
      <c r="B430" s="157"/>
      <c r="C430" s="157"/>
      <c r="D430" s="157"/>
      <c r="E430" s="158"/>
      <c r="F430" s="158"/>
      <c r="G430" s="159"/>
      <c r="H430" s="160"/>
    </row>
    <row r="431" spans="2:8" s="86" customFormat="1" ht="19.5" customHeight="1">
      <c r="B431" s="157"/>
      <c r="C431" s="157"/>
      <c r="D431" s="157"/>
      <c r="E431" s="158"/>
      <c r="F431" s="158"/>
      <c r="G431" s="159"/>
      <c r="H431" s="160"/>
    </row>
    <row r="432" spans="2:8" s="86" customFormat="1" ht="19.5" customHeight="1">
      <c r="B432" s="157"/>
      <c r="C432" s="157"/>
      <c r="D432" s="157"/>
      <c r="E432" s="158"/>
      <c r="F432" s="158"/>
      <c r="G432" s="159"/>
      <c r="H432" s="160"/>
    </row>
    <row r="433" spans="2:8" s="86" customFormat="1" ht="19.5" customHeight="1">
      <c r="B433" s="157"/>
      <c r="C433" s="157"/>
      <c r="D433" s="157"/>
      <c r="E433" s="158"/>
      <c r="F433" s="158"/>
      <c r="G433" s="159"/>
      <c r="H433" s="160"/>
    </row>
    <row r="434" spans="2:8" s="90" customFormat="1" ht="19.5" customHeight="1">
      <c r="B434" s="161"/>
      <c r="C434" s="161"/>
      <c r="D434" s="161"/>
      <c r="E434" s="92"/>
      <c r="F434" s="92"/>
      <c r="G434" s="93"/>
      <c r="H434" s="94"/>
    </row>
    <row r="435" spans="2:8" s="90" customFormat="1" ht="19.5" customHeight="1">
      <c r="B435" s="161"/>
      <c r="C435" s="161"/>
      <c r="D435" s="161"/>
      <c r="E435" s="92"/>
      <c r="F435" s="92"/>
      <c r="G435" s="93"/>
      <c r="H435" s="94"/>
    </row>
    <row r="436" spans="2:8" s="90" customFormat="1" ht="19.5" customHeight="1">
      <c r="B436" s="161"/>
      <c r="C436" s="161"/>
      <c r="D436" s="161"/>
      <c r="E436" s="92"/>
      <c r="F436" s="92"/>
      <c r="G436" s="93"/>
      <c r="H436" s="94"/>
    </row>
    <row r="437" spans="2:8" s="90" customFormat="1" ht="19.5" customHeight="1">
      <c r="B437" s="161"/>
      <c r="C437" s="161"/>
      <c r="D437" s="161"/>
      <c r="E437" s="92"/>
      <c r="F437" s="92"/>
      <c r="G437" s="93"/>
      <c r="H437" s="94"/>
    </row>
    <row r="438" spans="2:8" s="90" customFormat="1" ht="19.5" customHeight="1">
      <c r="B438" s="161"/>
      <c r="C438" s="161"/>
      <c r="D438" s="161"/>
      <c r="E438" s="92"/>
      <c r="F438" s="92"/>
      <c r="G438" s="93"/>
      <c r="H438" s="94"/>
    </row>
    <row r="439" spans="2:8" s="90" customFormat="1" ht="19.5" customHeight="1">
      <c r="B439" s="161"/>
      <c r="C439" s="161"/>
      <c r="D439" s="161"/>
      <c r="E439" s="92"/>
      <c r="F439" s="92"/>
      <c r="G439" s="93"/>
      <c r="H439" s="94"/>
    </row>
    <row r="440" spans="2:8" s="90" customFormat="1" ht="19.5" customHeight="1">
      <c r="B440" s="161"/>
      <c r="C440" s="161"/>
      <c r="D440" s="161"/>
      <c r="E440" s="92"/>
      <c r="F440" s="92"/>
      <c r="G440" s="93"/>
      <c r="H440" s="94"/>
    </row>
    <row r="441" spans="2:8" s="90" customFormat="1" ht="19.5" customHeight="1">
      <c r="B441" s="161"/>
      <c r="C441" s="161"/>
      <c r="D441" s="161"/>
      <c r="E441" s="92"/>
      <c r="F441" s="92"/>
      <c r="G441" s="93"/>
      <c r="H441" s="94"/>
    </row>
    <row r="442" spans="2:8" s="90" customFormat="1" ht="19.5" customHeight="1">
      <c r="B442" s="161"/>
      <c r="C442" s="161"/>
      <c r="D442" s="161"/>
      <c r="E442" s="92"/>
      <c r="F442" s="92"/>
      <c r="G442" s="93"/>
      <c r="H442" s="94"/>
    </row>
    <row r="443" spans="2:8" s="90" customFormat="1" ht="19.5" customHeight="1">
      <c r="B443" s="161"/>
      <c r="C443" s="161"/>
      <c r="D443" s="161"/>
      <c r="E443" s="92"/>
      <c r="F443" s="92"/>
      <c r="G443" s="93"/>
      <c r="H443" s="94"/>
    </row>
    <row r="444" spans="2:8" s="90" customFormat="1" ht="19.5" customHeight="1">
      <c r="B444" s="161"/>
      <c r="C444" s="161"/>
      <c r="D444" s="161"/>
      <c r="E444" s="92"/>
      <c r="F444" s="92"/>
      <c r="G444" s="93"/>
      <c r="H444" s="94"/>
    </row>
    <row r="445" spans="2:8" s="90" customFormat="1" ht="19.5" customHeight="1">
      <c r="B445" s="161"/>
      <c r="C445" s="161"/>
      <c r="D445" s="161"/>
      <c r="E445" s="92"/>
      <c r="F445" s="92"/>
      <c r="G445" s="93"/>
      <c r="H445" s="94"/>
    </row>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sheetData>
  <sheetProtection/>
  <mergeCells count="13">
    <mergeCell ref="A2:H2"/>
    <mergeCell ref="A3:D3"/>
    <mergeCell ref="C4:D4"/>
    <mergeCell ref="E4:G4"/>
    <mergeCell ref="A425:H425"/>
    <mergeCell ref="A4:A6"/>
    <mergeCell ref="B4:B6"/>
    <mergeCell ref="C5:C6"/>
    <mergeCell ref="D5:D6"/>
    <mergeCell ref="E5:E6"/>
    <mergeCell ref="F5:F6"/>
    <mergeCell ref="G5:G6"/>
    <mergeCell ref="H4:H6"/>
  </mergeCells>
  <printOptions horizontalCentered="1"/>
  <pageMargins left="0" right="0" top="0.39" bottom="0.39" header="0" footer="0"/>
  <pageSetup horizontalDpi="600" verticalDpi="600" orientation="landscape" paperSize="9"/>
  <headerFooter alignWithMargins="0">
    <oddFooter>&amp;C34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毛志刚</cp:lastModifiedBy>
  <cp:lastPrinted>2021-03-12T01:51:00Z</cp:lastPrinted>
  <dcterms:created xsi:type="dcterms:W3CDTF">2007-09-11T08:17:08Z</dcterms:created>
  <dcterms:modified xsi:type="dcterms:W3CDTF">2021-04-30T01:10:51Z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55FCBE7A48E74FA785F9AF6E27666508</vt:lpwstr>
  </property>
</Properties>
</file>